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370" windowHeight="11505"/>
  </bookViews>
  <sheets>
    <sheet name="Таблица № 1" sheetId="1" r:id="rId1"/>
  </sheets>
  <definedNames>
    <definedName name="_xlnm._FilterDatabase" localSheetId="0" hidden="1">'Таблица № 1'!#REF!</definedName>
    <definedName name="_xlnm.Print_Area" localSheetId="0">'Таблица № 1'!$A$1:$AQ$182</definedName>
  </definedNames>
  <calcPr calcId="145621"/>
</workbook>
</file>

<file path=xl/calcChain.xml><?xml version="1.0" encoding="utf-8"?>
<calcChain xmlns="http://schemas.openxmlformats.org/spreadsheetml/2006/main">
  <c r="L166" i="1" l="1"/>
  <c r="J167" i="1"/>
  <c r="J166" i="1"/>
  <c r="AN111" i="1" l="1"/>
  <c r="AN110" i="1"/>
  <c r="AB111" i="1"/>
  <c r="AB110" i="1"/>
  <c r="V111" i="1"/>
  <c r="P111" i="1"/>
  <c r="J111" i="1"/>
  <c r="AD110" i="1"/>
  <c r="X86" i="1"/>
  <c r="V86" i="1"/>
  <c r="X64" i="1"/>
  <c r="V64" i="1"/>
  <c r="X31" i="1"/>
  <c r="V31" i="1"/>
  <c r="X29" i="1"/>
  <c r="V29" i="1"/>
  <c r="X11" i="1"/>
  <c r="V11" i="1"/>
  <c r="X9" i="1"/>
  <c r="V9" i="1"/>
  <c r="P23" i="1"/>
  <c r="R11" i="1"/>
  <c r="P11" i="1"/>
  <c r="R9" i="1"/>
  <c r="P9" i="1"/>
  <c r="L110" i="1"/>
  <c r="X110" i="1" l="1"/>
  <c r="V110" i="1"/>
  <c r="P110" i="1"/>
  <c r="V139" i="1"/>
  <c r="P139" i="1"/>
  <c r="J139" i="1"/>
  <c r="X139" i="1"/>
  <c r="R139" i="1"/>
  <c r="L139" i="1"/>
  <c r="F138" i="1" l="1"/>
  <c r="E138" i="1"/>
  <c r="J163" i="1"/>
  <c r="J9" i="1" l="1"/>
  <c r="J110" i="1" s="1"/>
  <c r="AH65" i="1"/>
  <c r="AP80" i="1"/>
  <c r="AH82" i="1"/>
  <c r="AH110" i="1" s="1"/>
  <c r="AJ84" i="1"/>
  <c r="AJ110" i="1" s="1"/>
  <c r="AP104" i="1"/>
  <c r="E108" i="1"/>
  <c r="F108" i="1"/>
  <c r="AH111" i="1"/>
  <c r="R110" i="1"/>
  <c r="AP110" i="1" l="1"/>
  <c r="L138" i="1" l="1"/>
</calcChain>
</file>

<file path=xl/sharedStrings.xml><?xml version="1.0" encoding="utf-8"?>
<sst xmlns="http://schemas.openxmlformats.org/spreadsheetml/2006/main" count="1091" uniqueCount="232">
  <si>
    <t>№</t>
  </si>
  <si>
    <t xml:space="preserve">Стоимость </t>
  </si>
  <si>
    <t>км</t>
  </si>
  <si>
    <t>кв.м</t>
  </si>
  <si>
    <t>кв.м.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</si>
  <si>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</si>
  <si>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</si>
  <si>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</si>
  <si>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</si>
  <si>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</si>
  <si>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</si>
  <si>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</si>
  <si>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</si>
  <si>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</si>
  <si>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</si>
  <si>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 xml:space="preserve">                                                                                                                                                         Объекты, финансируемые из прочих источников (справочно)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</si>
  <si>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регионального и межмуниципального значения</t>
  </si>
  <si>
    <t>ИТОГО по автодорогам регионального и межмуниципального значения (справочно)</t>
  </si>
  <si>
    <t>Итого по резервным объектам</t>
  </si>
  <si>
    <t>ИТОГО по резервным объектам</t>
  </si>
  <si>
    <t>Код в СКДФ</t>
  </si>
  <si>
    <t>Идентификатор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</si>
  <si>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</si>
  <si>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</si>
  <si>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</si>
  <si>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</si>
  <si>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</si>
  <si>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</si>
  <si>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</si>
  <si>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</si>
  <si>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</si>
  <si>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</si>
  <si>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</si>
  <si>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</si>
  <si>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</si>
  <si>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</si>
  <si>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</si>
  <si>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</si>
  <si>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</si>
  <si>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</si>
  <si>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другое</t>
  </si>
  <si>
    <t>установка направляющих устройств</t>
  </si>
  <si>
    <t>Примечания</t>
  </si>
  <si>
    <t>Таблица № 1. Перечень автомобильных дорог регионального и межмуниципального значения и планируемые мероприятия на них для достижения целевых показателей (по субъекту Российской Федерации)</t>
  </si>
  <si>
    <t>Резервные объекты в субъекте Российской Федерации, реализация мероприятий на которых возможна при условии увеличения финансирования национального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</si>
  <si>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>Итого по автомобильным дорогам регионального и межмуниципального значения</t>
  </si>
  <si>
    <t xml:space="preserve">Наименование автомобильной дороги </t>
  </si>
  <si>
    <t>Протяженность и площадь покрытия дороги</t>
  </si>
  <si>
    <t>Киров - Малмыж - Вятские Поляны с подъездом к г. Вятские Поляны</t>
  </si>
  <si>
    <t>Киров - Кирово-Чепецк - Зуевка - Фаленки - граница Удмуртской Республики</t>
  </si>
  <si>
    <t>Южный обход г. Кирова</t>
  </si>
  <si>
    <t>Киров - Стрижи - Оричи</t>
  </si>
  <si>
    <t>Казань - Пермь</t>
  </si>
  <si>
    <t>Киров - Советск - Яранск с подъездом к г. Яранск</t>
  </si>
  <si>
    <t>Афанасьево - Глазов</t>
  </si>
  <si>
    <t>Вятские Поляны - Кукмор</t>
  </si>
  <si>
    <t>Сосновка - Усть-Люга - Кизнер</t>
  </si>
  <si>
    <t>Вятские Поляны - Сосновка</t>
  </si>
  <si>
    <t>Юрья - Великорецкое</t>
  </si>
  <si>
    <t>Подъезд к с. Рябово</t>
  </si>
  <si>
    <t>Яранск - Кикнур - граница Нижегородской области</t>
  </si>
  <si>
    <t>Кырчаны - Нема - Кильмезь</t>
  </si>
  <si>
    <t>Подъезд к дому отдыха "Кстинино"</t>
  </si>
  <si>
    <t>Бурмакино - санаторий "Вятские Увалы"</t>
  </si>
  <si>
    <t>Луза - Лальск - граница Республики Коми</t>
  </si>
  <si>
    <t>Луза - граница Вологодской области</t>
  </si>
  <si>
    <t>Подъезд к г. Мураши N 2</t>
  </si>
  <si>
    <t>Киров - Котлас - Архангельск, с подъездами: к пгт Опарино, к пос. Альмеж, к пос. Скрябино</t>
  </si>
  <si>
    <t>Адышево - Нижнеивкино</t>
  </si>
  <si>
    <t>Подосиновец - граница Вологодской области</t>
  </si>
  <si>
    <t>Яранск - Санчурск - граница Республики Марий Эл</t>
  </si>
  <si>
    <t>Киров - Советск - Яранск - Лошкари - граница Республики Марий Эл</t>
  </si>
  <si>
    <t>Уржум - Буйское - граница Республики Марий Эл</t>
  </si>
  <si>
    <t>Подъезд к дому отдыха "Черное озеро"</t>
  </si>
  <si>
    <t>Обход пгт Радужный</t>
  </si>
  <si>
    <t>Подъезд к аэропорту "Победилово"</t>
  </si>
  <si>
    <t>Криуша - Советск - Лебяжье - Вершинята</t>
  </si>
  <si>
    <t>Автодорога "Вятка" - Арбаж</t>
  </si>
  <si>
    <t>Белая Холуница - Кирс</t>
  </si>
  <si>
    <t>Плотники - Вожгалы - Богородское - Уни</t>
  </si>
  <si>
    <t>Зуевка - Богородское - Кырчаны</t>
  </si>
  <si>
    <t>Омутнинск - Песковка - Кирс</t>
  </si>
  <si>
    <t>Даровской - Опарино</t>
  </si>
  <si>
    <t>Котельнич - Даровской</t>
  </si>
  <si>
    <t>Подъезд к пгт Кикнур</t>
  </si>
  <si>
    <t>Подъезд к пгт Кумены</t>
  </si>
  <si>
    <t>Подосиновец - Луза</t>
  </si>
  <si>
    <t>Подъезд к г. Малмыж</t>
  </si>
  <si>
    <t>Слободской - Нагорск</t>
  </si>
  <si>
    <t>Подъезд к г. Нолинску</t>
  </si>
  <si>
    <t>Опарино - Альмеж</t>
  </si>
  <si>
    <t>Объездная автодорога пгт Подосиновец</t>
  </si>
  <si>
    <t>Подъезд к пгт Санчурск</t>
  </si>
  <si>
    <t>Фаленки - Уни</t>
  </si>
  <si>
    <t>Объездная автодорога пгт Уни</t>
  </si>
  <si>
    <t>Объездная автодорога г. Уржум</t>
  </si>
  <si>
    <t>Подъезд к пгт Ленинское</t>
  </si>
  <si>
    <t>Юрья - Первомайский</t>
  </si>
  <si>
    <t>Слободской тракт</t>
  </si>
  <si>
    <t>Подъезд к Чембулатскому карьеру</t>
  </si>
  <si>
    <t>Подъезд к лыжно-биатлонному комплексу "Перекоп"</t>
  </si>
  <si>
    <t>33 ОП РЗ 33Р-001</t>
  </si>
  <si>
    <t>Ремонт</t>
  </si>
  <si>
    <t>33 ОП РЗ 33Р-002</t>
  </si>
  <si>
    <t>58+850 68+050 106+734 96+120 209+052 224+760 237+850 280+234 271+666 290+400</t>
  </si>
  <si>
    <t>146+000 230+700 259+000</t>
  </si>
  <si>
    <t>148+000 232+700 261+000</t>
  </si>
  <si>
    <t>33 ОП РЗ 33Р-008</t>
  </si>
  <si>
    <t>45+060 120+000 128+000 98+500 170+700 200+000</t>
  </si>
  <si>
    <t>55+000 122+100 135+800 103+000 173+700 205+261</t>
  </si>
  <si>
    <t xml:space="preserve">12+230 25+000 55+000 137+000 58+900 95+000 188+000 191+840 193+840 </t>
  </si>
  <si>
    <t>17+230 30+000 58+900 139+000 63+500 98+500 189+000 193+840 198+840</t>
  </si>
  <si>
    <t>33 ОП РЗ 33К-007</t>
  </si>
  <si>
    <t>33 ОП РЗ 33К-009</t>
  </si>
  <si>
    <t>33 ОП РЗ 33К-010</t>
  </si>
  <si>
    <t>5+100</t>
  </si>
  <si>
    <t>7+100</t>
  </si>
  <si>
    <t>33 ОП РЗ 33К-011</t>
  </si>
  <si>
    <t>5+000</t>
  </si>
  <si>
    <t>7+000</t>
  </si>
  <si>
    <t>33 ОП РЗ 33К-012</t>
  </si>
  <si>
    <t>12+400</t>
  </si>
  <si>
    <t>16+500</t>
  </si>
  <si>
    <t>33 ОП РЗ 33Р-013</t>
  </si>
  <si>
    <t>63+912</t>
  </si>
  <si>
    <t>66+912</t>
  </si>
  <si>
    <t>33 ОП РЗ 33Р-014</t>
  </si>
  <si>
    <t>2+990</t>
  </si>
  <si>
    <t>4+991</t>
  </si>
  <si>
    <t>33 ОП РЗ 33Р-015</t>
  </si>
  <si>
    <t xml:space="preserve">54+000 65+100 </t>
  </si>
  <si>
    <t>56+000 68+450</t>
  </si>
  <si>
    <t>33 ОП РЗ 33К-016</t>
  </si>
  <si>
    <t>93+700 90+700 34+300</t>
  </si>
  <si>
    <t>96+700  93+700 36+300</t>
  </si>
  <si>
    <t>33 ОП РЗ 33Р-017</t>
  </si>
  <si>
    <t xml:space="preserve">16+280 </t>
  </si>
  <si>
    <t xml:space="preserve">18+280 </t>
  </si>
  <si>
    <t>33 ОП РЗ 33К-018</t>
  </si>
  <si>
    <t>33 ОП РЗ 33К-019</t>
  </si>
  <si>
    <t>33 ОП РЗ 33Р-021</t>
  </si>
  <si>
    <t>33 ОП РЗ 33К-022</t>
  </si>
  <si>
    <t>33 ОП РЗ 33Р-023</t>
  </si>
  <si>
    <t>33 ОП РЗ 33Р-026</t>
  </si>
  <si>
    <t>33 ОП МЗ 33Н-027</t>
  </si>
  <si>
    <t xml:space="preserve">12+000 </t>
  </si>
  <si>
    <t>16+000</t>
  </si>
  <si>
    <t>33 ОП РЗ 33К-028</t>
  </si>
  <si>
    <t>33 ОП РЗ 33Р-029</t>
  </si>
  <si>
    <t>33 ОП РЗ 33К-030</t>
  </si>
  <si>
    <t>17+000</t>
  </si>
  <si>
    <t>19+000</t>
  </si>
  <si>
    <t>33 ОП РЗ 33К-031</t>
  </si>
  <si>
    <t>2+000</t>
  </si>
  <si>
    <t>11+500</t>
  </si>
  <si>
    <t>33 ОП РЗ 33К-032</t>
  </si>
  <si>
    <t>33 ОП РЗ 33К-033</t>
  </si>
  <si>
    <t>33 ОП РЗ 33А-034</t>
  </si>
  <si>
    <t>33 ОП МЗ 33Н-010</t>
  </si>
  <si>
    <t>33 ОП МЗ 33Н-011</t>
  </si>
  <si>
    <t>33 ОП МЗ 33Н-030</t>
  </si>
  <si>
    <t>39+000 75+200 92+960 97+500</t>
  </si>
  <si>
    <t>41+000 76+200 95+960 99+500</t>
  </si>
  <si>
    <t>33 ОП МЗ 33Н-040</t>
  </si>
  <si>
    <t>33 ОП МЗ 33Н-041</t>
  </si>
  <si>
    <t>33 ОП МЗ 33Н-050</t>
  </si>
  <si>
    <t>33 ОП МЗ 33Н-080</t>
  </si>
  <si>
    <t>33 ОП МЗ 33Н-081</t>
  </si>
  <si>
    <t>33 ОП МЗ 33Н-100</t>
  </si>
  <si>
    <t>33 ОП МЗ 33Н-120</t>
  </si>
  <si>
    <t xml:space="preserve"> 19+900</t>
  </si>
  <si>
    <t>22+400</t>
  </si>
  <si>
    <t>33 ОП МЗ 33Н-140</t>
  </si>
  <si>
    <t>33 ОП МЗ 33Н-160</t>
  </si>
  <si>
    <t>33 ОП МЗ 33Н-170</t>
  </si>
  <si>
    <t>33 ОП МЗ 33Н-190</t>
  </si>
  <si>
    <t>37+000 49+500</t>
  </si>
  <si>
    <t>40+000 52+500</t>
  </si>
  <si>
    <t>33 ОП МЗ 33Н-210</t>
  </si>
  <si>
    <t>33 ОП МЗ 33Н-211</t>
  </si>
  <si>
    <t>грунтовая</t>
  </si>
  <si>
    <t>33 ОП МЗ 33Н-271</t>
  </si>
  <si>
    <t>33 ОП МЗ 33Н-280</t>
  </si>
  <si>
    <t>33 ОП МЗ 33Н-330</t>
  </si>
  <si>
    <t>33 ОП МЗ 33Н-331</t>
  </si>
  <si>
    <t>33 ОП МЗ 33Н-340</t>
  </si>
  <si>
    <t>33 ОП МЗ 33Н-360</t>
  </si>
  <si>
    <t>33 ОП МЗ 33Н-370</t>
  </si>
  <si>
    <t>33 ОП МЗ 33Н-380</t>
  </si>
  <si>
    <t>33 ОП МЗ 33Н-390</t>
  </si>
  <si>
    <t>ремонт</t>
  </si>
  <si>
    <t>м2</t>
  </si>
  <si>
    <t xml:space="preserve">125+777 </t>
  </si>
  <si>
    <t>127+003</t>
  </si>
  <si>
    <t>Киров-Малмыж-Вятские Поляны с подъездом к г. Вятские Поляны (с целью установки АСВГК)</t>
  </si>
  <si>
    <t>Яранск-Кикнур-граница Нижегородской области (с целью установки АСВГК)</t>
  </si>
  <si>
    <t>17+600</t>
  </si>
  <si>
    <t xml:space="preserve">ремонт </t>
  </si>
  <si>
    <t>59+850 69+250 110+734 98+120 210+052 225+760 239+850 281+200 273+000 292+200</t>
  </si>
  <si>
    <t>50+000</t>
  </si>
  <si>
    <t>56+000</t>
  </si>
  <si>
    <t>23+000</t>
  </si>
  <si>
    <t>27+800</t>
  </si>
  <si>
    <t>кв. м</t>
  </si>
  <si>
    <t>Криуша-Советск-Лебяжье-Вершинята</t>
  </si>
  <si>
    <t>24+000</t>
  </si>
  <si>
    <t>27+000</t>
  </si>
  <si>
    <t xml:space="preserve">209+052 224+760 237+850 280+234 </t>
  </si>
  <si>
    <t xml:space="preserve"> 210+052 225+760 239+850 281+200 </t>
  </si>
  <si>
    <t>45+000</t>
  </si>
  <si>
    <t>55+000</t>
  </si>
  <si>
    <t>Автомобильная  дорога Киров – Котлас – Архангельск, участок Опарино – Альмеж в Кировской области</t>
  </si>
  <si>
    <t>Строительство</t>
  </si>
  <si>
    <t>Установка автоматической системы весового и габаритного контроля транспортных средств на автомобильных дорогах общего пользования Кировской области регионального или межмуниципального значения</t>
  </si>
  <si>
    <t xml:space="preserve">32+380  79+855  110+734  165+000  234+000  281+000  298+950  308+320 </t>
  </si>
  <si>
    <t>40+380  82+855  114+734  169+620  235+950  282+500  301+850  310+800</t>
  </si>
  <si>
    <t>33+146  42+694  68+994  80+088  88+800  142+985  153+483 178+773</t>
  </si>
  <si>
    <t>34+916  45+014  70+514  87+088  93+434  144+789  155+955  185+733</t>
  </si>
  <si>
    <t>25+000 61+800</t>
  </si>
  <si>
    <t>29+650 63+000</t>
  </si>
  <si>
    <t>17+200 21+200 24+000 27+700</t>
  </si>
  <si>
    <t xml:space="preserve"> 19+200 23+200 27+000 33+700</t>
  </si>
  <si>
    <t xml:space="preserve"> 177+300 172+300</t>
  </si>
  <si>
    <t>179+300 177+300</t>
  </si>
  <si>
    <t>30+100 60+290 108+460 111+460</t>
  </si>
  <si>
    <t>31+100 63+390 111+460 117+000</t>
  </si>
  <si>
    <t>3+200</t>
  </si>
  <si>
    <t>6+000</t>
  </si>
  <si>
    <t>34+480 46+100 105+000 28+690 30+690 66+300 83+000 109+300</t>
  </si>
  <si>
    <t>36+480 51+100 109+000 30+690  32+690 68+300 85+000 114+00</t>
  </si>
  <si>
    <t xml:space="preserve">177+300 </t>
  </si>
  <si>
    <t>179+300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</si>
</sst>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7" formatCode="#,##0.0"/>
    <numFmt numFmtId="169" formatCode="#,##0.000"/>
  </numFmts>
  <fonts count="21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34">
    <xf numFmtId="0" fontId="0" fillId="0" borderId="0" xfId="0"/>
    <xf numFmtId="0" fontId="6" fillId="0" borderId="0" xfId="0" applyFont="1"/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11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/>
    <xf numFmtId="0" fontId="11" fillId="6" borderId="5" xfId="0" applyFont="1" applyFill="1" applyBorder="1" applyAlignment="1">
      <alignment horizontal="center" vertical="center" wrapText="1"/>
    </xf>
    <xf numFmtId="0" fontId="6" fillId="6" borderId="9" xfId="0" applyFont="1" applyFill="1" applyBorder="1"/>
    <xf numFmtId="0" fontId="11" fillId="6" borderId="10" xfId="0" applyFont="1" applyFill="1" applyBorder="1" applyAlignment="1">
      <alignment horizontal="center" vertical="center" wrapText="1"/>
    </xf>
    <xf numFmtId="0" fontId="6" fillId="7" borderId="0" xfId="0" applyFont="1" applyFill="1"/>
    <xf numFmtId="0" fontId="11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vertical="center" wrapText="1"/>
    </xf>
    <xf numFmtId="0" fontId="11" fillId="7" borderId="20" xfId="0" applyFont="1" applyFill="1" applyBorder="1" applyAlignment="1">
      <alignment vertical="center" wrapText="1"/>
    </xf>
    <xf numFmtId="0" fontId="11" fillId="7" borderId="21" xfId="0" applyFont="1" applyFill="1" applyBorder="1" applyAlignment="1">
      <alignment vertical="center" wrapText="1"/>
    </xf>
    <xf numFmtId="0" fontId="6" fillId="0" borderId="0" xfId="0" applyFont="1" applyFill="1"/>
    <xf numFmtId="0" fontId="6" fillId="4" borderId="0" xfId="0" applyFont="1" applyFill="1" applyBorder="1"/>
    <xf numFmtId="0" fontId="11" fillId="4" borderId="0" xfId="0" applyFont="1" applyFill="1" applyBorder="1" applyAlignment="1">
      <alignment horizontal="center" vertical="center" wrapText="1"/>
    </xf>
    <xf numFmtId="0" fontId="6" fillId="4" borderId="22" xfId="0" applyFont="1" applyFill="1" applyBorder="1"/>
    <xf numFmtId="0" fontId="7" fillId="2" borderId="0" xfId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vertical="center" wrapText="1"/>
    </xf>
    <xf numFmtId="0" fontId="6" fillId="9" borderId="2" xfId="0" applyFont="1" applyFill="1" applyBorder="1"/>
    <xf numFmtId="0" fontId="10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6" fillId="0" borderId="0" xfId="0" applyFont="1"/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67" fontId="17" fillId="0" borderId="1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2" xfId="2" applyFont="1" applyFill="1" applyBorder="1" applyAlignment="1">
      <alignment horizontal="center" vertical="center" wrapText="1"/>
    </xf>
    <xf numFmtId="167" fontId="15" fillId="0" borderId="2" xfId="2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4" fillId="10" borderId="2" xfId="2" applyNumberFormat="1" applyFont="1" applyFill="1" applyBorder="1" applyAlignment="1">
      <alignment horizontal="left" vertical="center" wrapText="1"/>
    </xf>
    <xf numFmtId="167" fontId="11" fillId="4" borderId="2" xfId="0" applyNumberFormat="1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1" fillId="7" borderId="20" xfId="0" applyFont="1" applyFill="1" applyBorder="1" applyAlignment="1">
      <alignment vertical="center" wrapText="1"/>
    </xf>
    <xf numFmtId="167" fontId="11" fillId="6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167" fontId="11" fillId="7" borderId="3" xfId="0" applyNumberFormat="1" applyFont="1" applyFill="1" applyBorder="1" applyAlignment="1">
      <alignment horizontal="center" vertical="center" wrapText="1"/>
    </xf>
    <xf numFmtId="167" fontId="11" fillId="7" borderId="2" xfId="0" applyNumberFormat="1" applyFont="1" applyFill="1" applyBorder="1" applyAlignment="1">
      <alignment horizontal="center" vertical="center" wrapText="1"/>
    </xf>
    <xf numFmtId="167" fontId="11" fillId="9" borderId="2" xfId="0" applyNumberFormat="1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165" fontId="11" fillId="7" borderId="2" xfId="0" applyNumberFormat="1" applyFont="1" applyFill="1" applyBorder="1" applyAlignment="1">
      <alignment horizontal="center" vertical="center" wrapText="1"/>
    </xf>
    <xf numFmtId="169" fontId="11" fillId="4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22" xfId="0" applyFont="1" applyFill="1" applyBorder="1" applyAlignment="1">
      <alignment vertical="center" wrapText="1"/>
    </xf>
    <xf numFmtId="167" fontId="11" fillId="9" borderId="22" xfId="0" applyNumberFormat="1" applyFont="1" applyFill="1" applyBorder="1" applyAlignment="1">
      <alignment vertical="center" wrapText="1"/>
    </xf>
    <xf numFmtId="0" fontId="11" fillId="9" borderId="22" xfId="0" applyFont="1" applyFill="1" applyBorder="1" applyAlignment="1">
      <alignment horizontal="center" vertical="center" wrapText="1"/>
    </xf>
    <xf numFmtId="167" fontId="17" fillId="0" borderId="15" xfId="0" applyNumberFormat="1" applyFont="1" applyBorder="1" applyAlignment="1">
      <alignment vertical="center" wrapText="1"/>
    </xf>
    <xf numFmtId="167" fontId="17" fillId="0" borderId="2" xfId="0" applyNumberFormat="1" applyFont="1" applyBorder="1" applyAlignment="1">
      <alignment vertical="center" wrapText="1"/>
    </xf>
    <xf numFmtId="0" fontId="17" fillId="10" borderId="2" xfId="0" applyFont="1" applyFill="1" applyBorder="1" applyAlignment="1">
      <alignment horizontal="center" vertical="center" wrapText="1"/>
    </xf>
    <xf numFmtId="167" fontId="17" fillId="0" borderId="13" xfId="0" applyNumberFormat="1" applyFont="1" applyBorder="1" applyAlignment="1">
      <alignment vertical="center" wrapText="1"/>
    </xf>
    <xf numFmtId="165" fontId="11" fillId="4" borderId="2" xfId="0" applyNumberFormat="1" applyFont="1" applyFill="1" applyBorder="1" applyAlignment="1">
      <alignment vertical="center" wrapText="1"/>
    </xf>
    <xf numFmtId="0" fontId="6" fillId="0" borderId="13" xfId="0" applyFont="1" applyBorder="1"/>
    <xf numFmtId="0" fontId="6" fillId="0" borderId="3" xfId="0" applyFont="1" applyBorder="1"/>
    <xf numFmtId="0" fontId="11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6" fillId="10" borderId="2" xfId="2" applyNumberFormat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167" fontId="13" fillId="0" borderId="15" xfId="2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7" fontId="1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7" fillId="0" borderId="14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169" fontId="4" fillId="4" borderId="2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13" xfId="0" applyNumberFormat="1" applyFont="1" applyBorder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4" fillId="10" borderId="13" xfId="2" applyNumberFormat="1" applyFont="1" applyFill="1" applyBorder="1" applyAlignment="1">
      <alignment horizontal="left" vertical="center" wrapText="1"/>
    </xf>
    <xf numFmtId="164" fontId="4" fillId="10" borderId="15" xfId="2" applyNumberFormat="1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167" fontId="15" fillId="0" borderId="13" xfId="2" applyNumberFormat="1" applyFont="1" applyFill="1" applyBorder="1" applyAlignment="1">
      <alignment horizontal="center" vertical="center" wrapText="1"/>
    </xf>
    <xf numFmtId="167" fontId="15" fillId="0" borderId="15" xfId="2" applyNumberFormat="1" applyFont="1" applyFill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4" fontId="17" fillId="0" borderId="15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167" fontId="13" fillId="0" borderId="13" xfId="2" applyNumberFormat="1" applyFont="1" applyFill="1" applyBorder="1" applyAlignment="1">
      <alignment horizontal="center" vertical="center" wrapText="1"/>
    </xf>
    <xf numFmtId="167" fontId="13" fillId="0" borderId="15" xfId="2" applyNumberFormat="1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64" fontId="6" fillId="10" borderId="2" xfId="2" applyNumberFormat="1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67" fontId="17" fillId="0" borderId="13" xfId="0" applyNumberFormat="1" applyFont="1" applyBorder="1" applyAlignment="1">
      <alignment horizontal="center" vertical="center" wrapText="1"/>
    </xf>
    <xf numFmtId="167" fontId="17" fillId="0" borderId="15" xfId="0" applyNumberFormat="1" applyFont="1" applyBorder="1" applyAlignment="1">
      <alignment horizontal="center" vertical="center" wrapText="1"/>
    </xf>
    <xf numFmtId="167" fontId="17" fillId="0" borderId="13" xfId="0" applyNumberFormat="1" applyFont="1" applyFill="1" applyBorder="1" applyAlignment="1">
      <alignment horizontal="center" vertical="center" wrapText="1"/>
    </xf>
    <xf numFmtId="167" fontId="17" fillId="0" borderId="15" xfId="0" applyNumberFormat="1" applyFont="1" applyFill="1" applyBorder="1" applyAlignment="1">
      <alignment horizontal="center" vertical="center" wrapText="1"/>
    </xf>
    <xf numFmtId="165" fontId="17" fillId="0" borderId="25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167" fontId="17" fillId="0" borderId="23" xfId="0" applyNumberFormat="1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5" fontId="17" fillId="0" borderId="13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2" fontId="4" fillId="10" borderId="13" xfId="2" applyNumberFormat="1" applyFont="1" applyFill="1" applyBorder="1" applyAlignment="1">
      <alignment horizontal="left" vertical="center" wrapText="1"/>
    </xf>
    <xf numFmtId="2" fontId="4" fillId="10" borderId="15" xfId="2" applyNumberFormat="1" applyFont="1" applyFill="1" applyBorder="1" applyAlignment="1">
      <alignment horizontal="left" vertical="center" wrapText="1"/>
    </xf>
    <xf numFmtId="165" fontId="17" fillId="4" borderId="13" xfId="0" applyNumberFormat="1" applyFont="1" applyFill="1" applyBorder="1" applyAlignment="1">
      <alignment horizontal="center" vertical="center" wrapText="1"/>
    </xf>
    <xf numFmtId="165" fontId="17" fillId="4" borderId="15" xfId="0" applyNumberFormat="1" applyFont="1" applyFill="1" applyBorder="1" applyAlignment="1">
      <alignment horizontal="center" vertical="center" wrapText="1"/>
    </xf>
    <xf numFmtId="0" fontId="4" fillId="10" borderId="13" xfId="0" applyNumberFormat="1" applyFont="1" applyFill="1" applyBorder="1" applyAlignment="1">
      <alignment horizontal="center" vertical="center" wrapText="1"/>
    </xf>
    <xf numFmtId="0" fontId="4" fillId="10" borderId="23" xfId="0" applyNumberFormat="1" applyFont="1" applyFill="1" applyBorder="1" applyAlignment="1">
      <alignment horizontal="center" vertical="center" wrapText="1"/>
    </xf>
    <xf numFmtId="0" fontId="4" fillId="10" borderId="15" xfId="0" applyNumberFormat="1" applyFont="1" applyFill="1" applyBorder="1" applyAlignment="1">
      <alignment horizontal="center" vertical="center" wrapText="1"/>
    </xf>
    <xf numFmtId="0" fontId="4" fillId="10" borderId="25" xfId="0" applyNumberFormat="1" applyFont="1" applyFill="1" applyBorder="1" applyAlignment="1">
      <alignment horizontal="center" vertical="center" wrapText="1"/>
    </xf>
    <xf numFmtId="0" fontId="4" fillId="10" borderId="29" xfId="0" applyNumberFormat="1" applyFont="1" applyFill="1" applyBorder="1" applyAlignment="1">
      <alignment horizontal="center" vertical="center" wrapText="1"/>
    </xf>
    <xf numFmtId="0" fontId="4" fillId="10" borderId="26" xfId="0" applyNumberFormat="1" applyFont="1" applyFill="1" applyBorder="1" applyAlignment="1">
      <alignment horizontal="center" vertical="center" wrapText="1"/>
    </xf>
    <xf numFmtId="0" fontId="4" fillId="10" borderId="31" xfId="0" applyNumberFormat="1" applyFont="1" applyFill="1" applyBorder="1" applyAlignment="1">
      <alignment horizontal="center" vertical="center" wrapText="1"/>
    </xf>
    <xf numFmtId="0" fontId="4" fillId="10" borderId="32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164" fontId="4" fillId="0" borderId="13" xfId="2" applyNumberFormat="1" applyFont="1" applyFill="1" applyBorder="1" applyAlignment="1">
      <alignment horizontal="left" vertical="center" wrapText="1"/>
    </xf>
    <xf numFmtId="164" fontId="4" fillId="0" borderId="15" xfId="2" applyNumberFormat="1" applyFont="1" applyFill="1" applyBorder="1" applyAlignment="1">
      <alignment horizontal="left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164" fontId="4" fillId="10" borderId="23" xfId="2" applyNumberFormat="1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center" vertical="center" wrapText="1"/>
    </xf>
    <xf numFmtId="167" fontId="15" fillId="0" borderId="23" xfId="2" applyNumberFormat="1" applyFont="1" applyFill="1" applyBorder="1" applyAlignment="1">
      <alignment horizontal="center" vertical="center" wrapText="1"/>
    </xf>
    <xf numFmtId="167" fontId="15" fillId="0" borderId="4" xfId="2" applyNumberFormat="1" applyFont="1" applyFill="1" applyBorder="1" applyAlignment="1">
      <alignment horizontal="center" vertical="center" wrapText="1"/>
    </xf>
    <xf numFmtId="167" fontId="15" fillId="0" borderId="9" xfId="2" applyNumberFormat="1" applyFont="1" applyFill="1" applyBorder="1" applyAlignment="1">
      <alignment horizontal="center" vertical="center" wrapText="1"/>
    </xf>
    <xf numFmtId="167" fontId="15" fillId="0" borderId="11" xfId="2" applyNumberFormat="1" applyFont="1" applyFill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165" fontId="17" fillId="0" borderId="31" xfId="0" applyNumberFormat="1" applyFont="1" applyBorder="1" applyAlignment="1">
      <alignment horizontal="center" vertical="center" wrapText="1"/>
    </xf>
    <xf numFmtId="165" fontId="17" fillId="0" borderId="33" xfId="0" applyNumberFormat="1" applyFont="1" applyBorder="1" applyAlignment="1">
      <alignment horizontal="center" vertical="center" wrapText="1"/>
    </xf>
    <xf numFmtId="165" fontId="17" fillId="0" borderId="3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4" fontId="4" fillId="10" borderId="13" xfId="2" applyNumberFormat="1" applyFont="1" applyFill="1" applyBorder="1" applyAlignment="1">
      <alignment horizontal="center" vertical="center" wrapText="1"/>
    </xf>
    <xf numFmtId="164" fontId="4" fillId="10" borderId="15" xfId="2" applyNumberFormat="1" applyFont="1" applyFill="1" applyBorder="1" applyAlignment="1">
      <alignment horizontal="center" vertical="center" wrapText="1"/>
    </xf>
    <xf numFmtId="164" fontId="4" fillId="0" borderId="13" xfId="2" applyNumberFormat="1" applyFont="1" applyFill="1" applyBorder="1" applyAlignment="1">
      <alignment horizontal="center" vertical="center" wrapText="1"/>
    </xf>
    <xf numFmtId="164" fontId="4" fillId="0" borderId="15" xfId="2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7" fillId="0" borderId="23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14" fontId="17" fillId="0" borderId="34" xfId="0" applyNumberFormat="1" applyFont="1" applyBorder="1" applyAlignment="1">
      <alignment horizontal="center" vertical="center" wrapText="1"/>
    </xf>
    <xf numFmtId="165" fontId="17" fillId="0" borderId="29" xfId="0" applyNumberFormat="1" applyFont="1" applyBorder="1" applyAlignment="1">
      <alignment horizontal="center" vertical="center" wrapText="1"/>
    </xf>
    <xf numFmtId="165" fontId="17" fillId="0" borderId="35" xfId="0" applyNumberFormat="1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164" fontId="4" fillId="1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67" fontId="15" fillId="0" borderId="2" xfId="2" applyNumberFormat="1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 vertical="center" wrapText="1"/>
    </xf>
    <xf numFmtId="167" fontId="16" fillId="0" borderId="11" xfId="0" applyNumberFormat="1" applyFont="1" applyBorder="1" applyAlignment="1">
      <alignment horizontal="center"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167" fontId="11" fillId="0" borderId="1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167" fontId="19" fillId="0" borderId="13" xfId="0" applyNumberFormat="1" applyFont="1" applyBorder="1" applyAlignment="1">
      <alignment horizontal="center" vertical="center" wrapText="1"/>
    </xf>
    <xf numFmtId="167" fontId="19" fillId="0" borderId="15" xfId="0" applyNumberFormat="1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3"/>
    <cellStyle name="Обычный 3" xfId="1"/>
    <cellStyle name="Обычный 3 2" xfId="5"/>
    <cellStyle name="Обычный 3 3" xfId="7"/>
    <cellStyle name="Обычный 4" xfId="4"/>
    <cellStyle name="Обычный 4 2" xfId="6"/>
    <cellStyle name="Обычный 4 3" xfId="8"/>
    <cellStyle name="Обычный_Прил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G182"/>
  <sheetViews>
    <sheetView tabSelected="1" view="pageBreakPreview" zoomScale="70" zoomScaleNormal="55" zoomScaleSheetLayoutView="70" workbookViewId="0">
      <pane xSplit="6" ySplit="5" topLeftCell="G6" activePane="bottomRight" state="frozen"/>
      <selection sqref="A1:IV65536"/>
      <selection pane="topRight" sqref="A1:IV65536"/>
      <selection pane="bottomLeft" sqref="A1:IV65536"/>
      <selection pane="bottomRight" activeCell="O95" sqref="O95:O96"/>
    </sheetView>
  </sheetViews>
  <sheetFormatPr defaultColWidth="11.42578125" defaultRowHeight="15" x14ac:dyDescent="0.25"/>
  <cols>
    <col min="1" max="1" width="4.28515625" style="1" customWidth="1"/>
    <col min="2" max="2" width="8" style="1" customWidth="1"/>
    <col min="3" max="3" width="36.42578125" style="1" customWidth="1"/>
    <col min="4" max="4" width="16.7109375" style="1" customWidth="1"/>
    <col min="5" max="5" width="13.42578125" style="35" customWidth="1"/>
    <col min="6" max="6" width="14.28515625" style="35" customWidth="1"/>
    <col min="7" max="8" width="9.5703125" style="35" customWidth="1"/>
    <col min="9" max="9" width="23.28515625" style="35" customWidth="1"/>
    <col min="10" max="10" width="11.140625" style="35" customWidth="1"/>
    <col min="11" max="11" width="10.42578125" style="35" customWidth="1"/>
    <col min="12" max="13" width="11.7109375" style="35" customWidth="1"/>
    <col min="14" max="14" width="12.28515625" style="35" customWidth="1"/>
    <col min="15" max="15" width="23.5703125" style="35" customWidth="1"/>
    <col min="16" max="16" width="10.5703125" style="35" customWidth="1"/>
    <col min="17" max="19" width="11.7109375" style="35" customWidth="1"/>
    <col min="20" max="20" width="12.28515625" style="35" customWidth="1"/>
    <col min="21" max="21" width="23.28515625" style="1" customWidth="1"/>
    <col min="22" max="23" width="11.42578125" style="1" customWidth="1"/>
    <col min="24" max="24" width="14.85546875" style="1" customWidth="1"/>
    <col min="25" max="26" width="11.42578125" style="1" customWidth="1"/>
    <col min="27" max="27" width="24.7109375" style="1" customWidth="1"/>
    <col min="28" max="28" width="10.42578125" style="1" customWidth="1"/>
    <col min="29" max="29" width="11.42578125" style="1" customWidth="1"/>
    <col min="30" max="30" width="13.42578125" style="1" customWidth="1"/>
    <col min="31" max="32" width="11.42578125" style="1" customWidth="1"/>
    <col min="33" max="33" width="24" style="1" customWidth="1"/>
    <col min="34" max="34" width="11.42578125" style="1" customWidth="1"/>
    <col min="35" max="35" width="10.7109375" style="1" customWidth="1"/>
    <col min="36" max="36" width="13.85546875" style="1" customWidth="1"/>
    <col min="37" max="38" width="11.42578125" style="1" customWidth="1"/>
    <col min="39" max="39" width="22.28515625" style="1" customWidth="1"/>
    <col min="40" max="41" width="11.42578125" style="1" customWidth="1"/>
    <col min="42" max="42" width="15" style="1" customWidth="1"/>
    <col min="43" max="43" width="16.42578125" style="1" customWidth="1"/>
    <col min="44" max="16384" width="11.42578125" style="1"/>
  </cols>
  <sheetData>
    <row r="1" spans="1:46" ht="25.5" customHeight="1" x14ac:dyDescent="0.25">
      <c r="A1" s="214" t="s">
        <v>43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39"/>
      <c r="AR1" s="39"/>
      <c r="AS1" s="39"/>
      <c r="AT1" s="39"/>
    </row>
    <row r="2" spans="1:46" x14ac:dyDescent="0.25">
      <c r="A2" s="216" t="s">
        <v>0</v>
      </c>
      <c r="B2" s="207" t="s">
        <v>20</v>
      </c>
      <c r="C2" s="217" t="s">
        <v>46</v>
      </c>
      <c r="D2" s="210" t="s">
        <v>21</v>
      </c>
      <c r="E2" s="213" t="s">
        <v>47</v>
      </c>
      <c r="F2" s="213"/>
      <c r="G2" s="213" t="s">
        <v>22</v>
      </c>
      <c r="H2" s="213"/>
      <c r="I2" s="213"/>
      <c r="J2" s="213"/>
      <c r="K2" s="213"/>
      <c r="L2" s="213"/>
      <c r="M2" s="213" t="s">
        <v>31</v>
      </c>
      <c r="N2" s="213"/>
      <c r="O2" s="213"/>
      <c r="P2" s="213"/>
      <c r="Q2" s="213"/>
      <c r="R2" s="213"/>
      <c r="S2" s="213" t="s">
        <v>32</v>
      </c>
      <c r="T2" s="213"/>
      <c r="U2" s="213"/>
      <c r="V2" s="213"/>
      <c r="W2" s="213"/>
      <c r="X2" s="213"/>
      <c r="Y2" s="213" t="s">
        <v>33</v>
      </c>
      <c r="Z2" s="213"/>
      <c r="AA2" s="213"/>
      <c r="AB2" s="213"/>
      <c r="AC2" s="213"/>
      <c r="AD2" s="213"/>
      <c r="AE2" s="213" t="s">
        <v>34</v>
      </c>
      <c r="AF2" s="213"/>
      <c r="AG2" s="213"/>
      <c r="AH2" s="213"/>
      <c r="AI2" s="213"/>
      <c r="AJ2" s="213"/>
      <c r="AK2" s="213" t="s">
        <v>35</v>
      </c>
      <c r="AL2" s="213"/>
      <c r="AM2" s="213"/>
      <c r="AN2" s="213"/>
      <c r="AO2" s="213"/>
      <c r="AP2" s="215"/>
      <c r="AQ2" s="185" t="s">
        <v>42</v>
      </c>
    </row>
    <row r="3" spans="1:46" x14ac:dyDescent="0.25">
      <c r="A3" s="216"/>
      <c r="B3" s="208"/>
      <c r="C3" s="217"/>
      <c r="D3" s="211"/>
      <c r="E3" s="213"/>
      <c r="F3" s="213"/>
      <c r="G3" s="213" t="s">
        <v>23</v>
      </c>
      <c r="H3" s="213"/>
      <c r="I3" s="213" t="s">
        <v>24</v>
      </c>
      <c r="J3" s="213" t="s">
        <v>25</v>
      </c>
      <c r="K3" s="213"/>
      <c r="L3" s="2" t="s">
        <v>1</v>
      </c>
      <c r="M3" s="213" t="s">
        <v>23</v>
      </c>
      <c r="N3" s="213"/>
      <c r="O3" s="213" t="s">
        <v>24</v>
      </c>
      <c r="P3" s="213" t="s">
        <v>25</v>
      </c>
      <c r="Q3" s="213"/>
      <c r="R3" s="3" t="s">
        <v>1</v>
      </c>
      <c r="S3" s="213" t="s">
        <v>23</v>
      </c>
      <c r="T3" s="213"/>
      <c r="U3" s="213" t="s">
        <v>24</v>
      </c>
      <c r="V3" s="213" t="s">
        <v>25</v>
      </c>
      <c r="W3" s="213"/>
      <c r="X3" s="3" t="s">
        <v>1</v>
      </c>
      <c r="Y3" s="213" t="s">
        <v>23</v>
      </c>
      <c r="Z3" s="213"/>
      <c r="AA3" s="213" t="s">
        <v>24</v>
      </c>
      <c r="AB3" s="213" t="s">
        <v>25</v>
      </c>
      <c r="AC3" s="213"/>
      <c r="AD3" s="3" t="s">
        <v>1</v>
      </c>
      <c r="AE3" s="213" t="s">
        <v>23</v>
      </c>
      <c r="AF3" s="213"/>
      <c r="AG3" s="213" t="s">
        <v>24</v>
      </c>
      <c r="AH3" s="213" t="s">
        <v>25</v>
      </c>
      <c r="AI3" s="213"/>
      <c r="AJ3" s="3" t="s">
        <v>1</v>
      </c>
      <c r="AK3" s="213" t="s">
        <v>23</v>
      </c>
      <c r="AL3" s="213"/>
      <c r="AM3" s="213" t="s">
        <v>24</v>
      </c>
      <c r="AN3" s="213" t="s">
        <v>25</v>
      </c>
      <c r="AO3" s="213"/>
      <c r="AP3" s="3" t="s">
        <v>1</v>
      </c>
      <c r="AQ3" s="185"/>
    </row>
    <row r="4" spans="1:46" ht="30" x14ac:dyDescent="0.25">
      <c r="A4" s="216"/>
      <c r="B4" s="209"/>
      <c r="C4" s="217"/>
      <c r="D4" s="212"/>
      <c r="E4" s="2" t="s">
        <v>2</v>
      </c>
      <c r="F4" s="2" t="s">
        <v>3</v>
      </c>
      <c r="G4" s="2" t="s">
        <v>28</v>
      </c>
      <c r="H4" s="2" t="s">
        <v>29</v>
      </c>
      <c r="I4" s="213"/>
      <c r="J4" s="2" t="s">
        <v>26</v>
      </c>
      <c r="K4" s="2" t="s">
        <v>27</v>
      </c>
      <c r="L4" s="2" t="s">
        <v>30</v>
      </c>
      <c r="M4" s="2" t="s">
        <v>28</v>
      </c>
      <c r="N4" s="2" t="s">
        <v>29</v>
      </c>
      <c r="O4" s="213"/>
      <c r="P4" s="2" t="s">
        <v>26</v>
      </c>
      <c r="Q4" s="2" t="s">
        <v>27</v>
      </c>
      <c r="R4" s="2" t="s">
        <v>30</v>
      </c>
      <c r="S4" s="2" t="s">
        <v>28</v>
      </c>
      <c r="T4" s="2" t="s">
        <v>29</v>
      </c>
      <c r="U4" s="213"/>
      <c r="V4" s="2" t="s">
        <v>26</v>
      </c>
      <c r="W4" s="2" t="s">
        <v>27</v>
      </c>
      <c r="X4" s="2" t="s">
        <v>30</v>
      </c>
      <c r="Y4" s="2" t="s">
        <v>28</v>
      </c>
      <c r="Z4" s="2" t="s">
        <v>29</v>
      </c>
      <c r="AA4" s="213"/>
      <c r="AB4" s="2" t="s">
        <v>26</v>
      </c>
      <c r="AC4" s="2" t="s">
        <v>27</v>
      </c>
      <c r="AD4" s="2" t="s">
        <v>30</v>
      </c>
      <c r="AE4" s="2" t="s">
        <v>28</v>
      </c>
      <c r="AF4" s="2" t="s">
        <v>29</v>
      </c>
      <c r="AG4" s="213"/>
      <c r="AH4" s="2" t="s">
        <v>26</v>
      </c>
      <c r="AI4" s="2" t="s">
        <v>27</v>
      </c>
      <c r="AJ4" s="2" t="s">
        <v>30</v>
      </c>
      <c r="AK4" s="2" t="s">
        <v>28</v>
      </c>
      <c r="AL4" s="2" t="s">
        <v>29</v>
      </c>
      <c r="AM4" s="213"/>
      <c r="AN4" s="2" t="s">
        <v>26</v>
      </c>
      <c r="AO4" s="2" t="s">
        <v>27</v>
      </c>
      <c r="AP4" s="41" t="s">
        <v>30</v>
      </c>
      <c r="AQ4" s="185"/>
    </row>
    <row r="5" spans="1:46" s="35" customFormat="1" x14ac:dyDescent="0.25">
      <c r="A5" s="48">
        <v>1</v>
      </c>
      <c r="B5" s="48">
        <v>2</v>
      </c>
      <c r="C5" s="49">
        <v>3</v>
      </c>
      <c r="D5" s="48">
        <v>4</v>
      </c>
      <c r="E5" s="48">
        <v>5</v>
      </c>
      <c r="F5" s="49">
        <v>6</v>
      </c>
      <c r="G5" s="48">
        <v>7</v>
      </c>
      <c r="H5" s="48">
        <v>8</v>
      </c>
      <c r="I5" s="49">
        <v>9</v>
      </c>
      <c r="J5" s="48">
        <v>10</v>
      </c>
      <c r="K5" s="48">
        <v>11</v>
      </c>
      <c r="L5" s="49">
        <v>12</v>
      </c>
      <c r="M5" s="48">
        <v>13</v>
      </c>
      <c r="N5" s="48">
        <v>14</v>
      </c>
      <c r="O5" s="49">
        <v>15</v>
      </c>
      <c r="P5" s="48">
        <v>16</v>
      </c>
      <c r="Q5" s="48">
        <v>17</v>
      </c>
      <c r="R5" s="49">
        <v>18</v>
      </c>
      <c r="S5" s="48">
        <v>19</v>
      </c>
      <c r="T5" s="48">
        <v>20</v>
      </c>
      <c r="U5" s="49">
        <v>21</v>
      </c>
      <c r="V5" s="48">
        <v>22</v>
      </c>
      <c r="W5" s="48">
        <v>23</v>
      </c>
      <c r="X5" s="49">
        <v>24</v>
      </c>
      <c r="Y5" s="48">
        <v>25</v>
      </c>
      <c r="Z5" s="48">
        <v>26</v>
      </c>
      <c r="AA5" s="49">
        <v>27</v>
      </c>
      <c r="AB5" s="48">
        <v>28</v>
      </c>
      <c r="AC5" s="48">
        <v>29</v>
      </c>
      <c r="AD5" s="49">
        <v>30</v>
      </c>
      <c r="AE5" s="48">
        <v>31</v>
      </c>
      <c r="AF5" s="48">
        <v>32</v>
      </c>
      <c r="AG5" s="49">
        <v>33</v>
      </c>
      <c r="AH5" s="48">
        <v>34</v>
      </c>
      <c r="AI5" s="48">
        <v>35</v>
      </c>
      <c r="AJ5" s="49">
        <v>36</v>
      </c>
      <c r="AK5" s="48">
        <v>37</v>
      </c>
      <c r="AL5" s="48">
        <v>38</v>
      </c>
      <c r="AM5" s="49">
        <v>39</v>
      </c>
      <c r="AN5" s="48">
        <v>40</v>
      </c>
      <c r="AO5" s="48">
        <v>41</v>
      </c>
      <c r="AP5" s="49">
        <v>42</v>
      </c>
      <c r="AQ5" s="48">
        <v>43</v>
      </c>
    </row>
    <row r="6" spans="1:46" x14ac:dyDescent="0.25">
      <c r="A6" s="4" t="s">
        <v>5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2"/>
      <c r="AQ6" s="42"/>
    </row>
    <row r="7" spans="1:46" s="76" customFormat="1" x14ac:dyDescent="0.25">
      <c r="A7" s="161">
        <v>1</v>
      </c>
      <c r="B7" s="161">
        <v>795077</v>
      </c>
      <c r="C7" s="249" t="s">
        <v>52</v>
      </c>
      <c r="D7" s="161" t="s">
        <v>101</v>
      </c>
      <c r="E7" s="167">
        <v>90.77</v>
      </c>
      <c r="F7" s="167">
        <v>452299</v>
      </c>
      <c r="G7" s="169"/>
      <c r="H7" s="169"/>
      <c r="I7" s="171"/>
      <c r="J7" s="63"/>
      <c r="K7" s="106" t="s">
        <v>2</v>
      </c>
      <c r="L7" s="148"/>
      <c r="M7" s="161"/>
      <c r="N7" s="161"/>
      <c r="O7" s="161"/>
      <c r="P7" s="148"/>
      <c r="Q7" s="161"/>
      <c r="R7" s="148"/>
      <c r="S7" s="245" t="s">
        <v>222</v>
      </c>
      <c r="T7" s="161" t="s">
        <v>223</v>
      </c>
      <c r="U7" s="171" t="s">
        <v>102</v>
      </c>
      <c r="V7" s="133">
        <v>7</v>
      </c>
      <c r="W7" s="132" t="s">
        <v>2</v>
      </c>
      <c r="X7" s="247">
        <v>95000</v>
      </c>
      <c r="Y7" s="169" t="s">
        <v>230</v>
      </c>
      <c r="Z7" s="169" t="s">
        <v>231</v>
      </c>
      <c r="AA7" s="171" t="s">
        <v>197</v>
      </c>
      <c r="AB7" s="138">
        <v>2</v>
      </c>
      <c r="AC7" s="136" t="s">
        <v>2</v>
      </c>
      <c r="AD7" s="148">
        <v>27000</v>
      </c>
      <c r="AE7" s="161"/>
      <c r="AF7" s="161"/>
      <c r="AG7" s="161" t="s">
        <v>190</v>
      </c>
      <c r="AH7" s="107">
        <v>3.7</v>
      </c>
      <c r="AI7" s="107" t="s">
        <v>2</v>
      </c>
      <c r="AJ7" s="231">
        <v>50000</v>
      </c>
      <c r="AK7" s="161"/>
      <c r="AL7" s="161"/>
      <c r="AM7" s="161" t="s">
        <v>190</v>
      </c>
      <c r="AN7" s="107">
        <v>12.5</v>
      </c>
      <c r="AO7" s="107" t="s">
        <v>2</v>
      </c>
      <c r="AP7" s="231">
        <v>150000</v>
      </c>
      <c r="AQ7" s="293"/>
    </row>
    <row r="8" spans="1:46" s="76" customFormat="1" x14ac:dyDescent="0.25">
      <c r="A8" s="162"/>
      <c r="B8" s="162"/>
      <c r="C8" s="250"/>
      <c r="D8" s="162"/>
      <c r="E8" s="168"/>
      <c r="F8" s="168"/>
      <c r="G8" s="170"/>
      <c r="H8" s="170"/>
      <c r="I8" s="172"/>
      <c r="J8" s="63"/>
      <c r="K8" s="106" t="s">
        <v>4</v>
      </c>
      <c r="L8" s="149"/>
      <c r="M8" s="162"/>
      <c r="N8" s="162"/>
      <c r="O8" s="162"/>
      <c r="P8" s="149"/>
      <c r="Q8" s="162"/>
      <c r="R8" s="149"/>
      <c r="S8" s="246"/>
      <c r="T8" s="162"/>
      <c r="U8" s="172"/>
      <c r="V8" s="133">
        <v>59500</v>
      </c>
      <c r="W8" s="132" t="s">
        <v>4</v>
      </c>
      <c r="X8" s="248"/>
      <c r="Y8" s="170"/>
      <c r="Z8" s="170"/>
      <c r="AA8" s="172"/>
      <c r="AB8" s="138">
        <v>17000</v>
      </c>
      <c r="AC8" s="136" t="s">
        <v>4</v>
      </c>
      <c r="AD8" s="149"/>
      <c r="AE8" s="162"/>
      <c r="AF8" s="162"/>
      <c r="AG8" s="162"/>
      <c r="AH8" s="107">
        <v>31450</v>
      </c>
      <c r="AI8" s="107" t="s">
        <v>203</v>
      </c>
      <c r="AJ8" s="232"/>
      <c r="AK8" s="162"/>
      <c r="AL8" s="162"/>
      <c r="AM8" s="162"/>
      <c r="AN8" s="107">
        <v>100000</v>
      </c>
      <c r="AO8" s="107" t="s">
        <v>203</v>
      </c>
      <c r="AP8" s="232"/>
      <c r="AQ8" s="294"/>
    </row>
    <row r="9" spans="1:46" s="76" customFormat="1" ht="15" customHeight="1" x14ac:dyDescent="0.25">
      <c r="A9" s="161">
        <v>2</v>
      </c>
      <c r="B9" s="161">
        <v>795078</v>
      </c>
      <c r="C9" s="163" t="s">
        <v>48</v>
      </c>
      <c r="D9" s="165" t="s">
        <v>103</v>
      </c>
      <c r="E9" s="167">
        <v>313.387</v>
      </c>
      <c r="F9" s="167">
        <v>2657050</v>
      </c>
      <c r="G9" s="169" t="s">
        <v>214</v>
      </c>
      <c r="H9" s="169" t="s">
        <v>215</v>
      </c>
      <c r="I9" s="171" t="s">
        <v>197</v>
      </c>
      <c r="J9" s="69">
        <f>3.5+4.5+4+3+5.95+2+5.5</f>
        <v>28.45</v>
      </c>
      <c r="K9" s="107" t="s">
        <v>2</v>
      </c>
      <c r="L9" s="148">
        <v>365100</v>
      </c>
      <c r="M9" s="161" t="s">
        <v>104</v>
      </c>
      <c r="N9" s="161" t="s">
        <v>198</v>
      </c>
      <c r="O9" s="171" t="s">
        <v>102</v>
      </c>
      <c r="P9" s="95">
        <f>2.3+4+2+4+4</f>
        <v>16.3</v>
      </c>
      <c r="Q9" s="134" t="s">
        <v>2</v>
      </c>
      <c r="R9" s="235">
        <f>31740+55200+27600+55200+55200</f>
        <v>224940</v>
      </c>
      <c r="S9" s="237" t="s">
        <v>105</v>
      </c>
      <c r="T9" s="161" t="s">
        <v>106</v>
      </c>
      <c r="U9" s="171" t="s">
        <v>102</v>
      </c>
      <c r="V9" s="95">
        <f>2+2+2</f>
        <v>6</v>
      </c>
      <c r="W9" s="95" t="s">
        <v>2</v>
      </c>
      <c r="X9" s="148">
        <f>27600+27600+27600</f>
        <v>82800</v>
      </c>
      <c r="Y9" s="137"/>
      <c r="Z9" s="137"/>
      <c r="AA9" s="137"/>
      <c r="AB9" s="137">
        <v>8</v>
      </c>
      <c r="AC9" s="95" t="s">
        <v>2</v>
      </c>
      <c r="AD9" s="173">
        <v>115000</v>
      </c>
      <c r="AE9" s="107"/>
      <c r="AF9" s="107"/>
      <c r="AG9" s="161" t="s">
        <v>190</v>
      </c>
      <c r="AH9" s="107">
        <v>11</v>
      </c>
      <c r="AI9" s="107" t="s">
        <v>2</v>
      </c>
      <c r="AJ9" s="231">
        <v>150000</v>
      </c>
      <c r="AK9" s="161"/>
      <c r="AL9" s="161"/>
      <c r="AM9" s="161" t="s">
        <v>190</v>
      </c>
      <c r="AN9" s="107">
        <v>25.3</v>
      </c>
      <c r="AO9" s="107" t="s">
        <v>2</v>
      </c>
      <c r="AP9" s="231">
        <v>350000</v>
      </c>
      <c r="AQ9" s="65"/>
    </row>
    <row r="10" spans="1:46" s="76" customFormat="1" ht="169.5" customHeight="1" x14ac:dyDescent="0.25">
      <c r="A10" s="162"/>
      <c r="B10" s="162"/>
      <c r="C10" s="164"/>
      <c r="D10" s="166"/>
      <c r="E10" s="168"/>
      <c r="F10" s="168"/>
      <c r="G10" s="170"/>
      <c r="H10" s="170"/>
      <c r="I10" s="172"/>
      <c r="J10" s="69">
        <v>230600</v>
      </c>
      <c r="K10" s="106" t="s">
        <v>4</v>
      </c>
      <c r="L10" s="149"/>
      <c r="M10" s="162"/>
      <c r="N10" s="162"/>
      <c r="O10" s="172"/>
      <c r="P10" s="95">
        <v>138550</v>
      </c>
      <c r="Q10" s="132" t="s">
        <v>4</v>
      </c>
      <c r="R10" s="236"/>
      <c r="S10" s="238"/>
      <c r="T10" s="162"/>
      <c r="U10" s="172"/>
      <c r="V10" s="95">
        <v>51000</v>
      </c>
      <c r="W10" s="132" t="s">
        <v>4</v>
      </c>
      <c r="X10" s="149"/>
      <c r="Y10" s="137"/>
      <c r="Z10" s="137"/>
      <c r="AA10" s="137" t="s">
        <v>190</v>
      </c>
      <c r="AB10" s="137">
        <v>68000</v>
      </c>
      <c r="AC10" s="146" t="s">
        <v>4</v>
      </c>
      <c r="AD10" s="174"/>
      <c r="AE10" s="107"/>
      <c r="AF10" s="107"/>
      <c r="AG10" s="162"/>
      <c r="AH10" s="107">
        <v>93500</v>
      </c>
      <c r="AI10" s="107" t="s">
        <v>203</v>
      </c>
      <c r="AJ10" s="232"/>
      <c r="AK10" s="162"/>
      <c r="AL10" s="162"/>
      <c r="AM10" s="162"/>
      <c r="AN10" s="107">
        <v>215050</v>
      </c>
      <c r="AO10" s="107" t="s">
        <v>203</v>
      </c>
      <c r="AP10" s="232"/>
      <c r="AQ10" s="65"/>
    </row>
    <row r="11" spans="1:46" s="76" customFormat="1" ht="15" customHeight="1" x14ac:dyDescent="0.25">
      <c r="A11" s="161">
        <v>3</v>
      </c>
      <c r="B11" s="161">
        <v>795115</v>
      </c>
      <c r="C11" s="163" t="s">
        <v>53</v>
      </c>
      <c r="D11" s="165" t="s">
        <v>107</v>
      </c>
      <c r="E11" s="167">
        <v>205.34700000000001</v>
      </c>
      <c r="F11" s="167">
        <v>1571572</v>
      </c>
      <c r="G11" s="169" t="s">
        <v>216</v>
      </c>
      <c r="H11" s="169" t="s">
        <v>217</v>
      </c>
      <c r="I11" s="171" t="s">
        <v>197</v>
      </c>
      <c r="J11" s="69">
        <v>28.5</v>
      </c>
      <c r="K11" s="107" t="s">
        <v>2</v>
      </c>
      <c r="L11" s="148">
        <v>370500</v>
      </c>
      <c r="M11" s="161" t="s">
        <v>108</v>
      </c>
      <c r="N11" s="161" t="s">
        <v>109</v>
      </c>
      <c r="O11" s="171" t="s">
        <v>102</v>
      </c>
      <c r="P11" s="95">
        <f>9.94+9.9+4.5+3+5.261</f>
        <v>32.600999999999999</v>
      </c>
      <c r="Q11" s="134" t="s">
        <v>2</v>
      </c>
      <c r="R11" s="235">
        <f>137172+117400+62100+41400+72601</f>
        <v>430673</v>
      </c>
      <c r="S11" s="237" t="s">
        <v>110</v>
      </c>
      <c r="T11" s="161" t="s">
        <v>111</v>
      </c>
      <c r="U11" s="171" t="s">
        <v>102</v>
      </c>
      <c r="V11" s="95">
        <f>5+5+3.9+2+8.1+3+5</f>
        <v>32</v>
      </c>
      <c r="W11" s="95" t="s">
        <v>2</v>
      </c>
      <c r="X11" s="148">
        <f>69000+69000+53820+27600+111780+41400+69000</f>
        <v>441600</v>
      </c>
      <c r="Y11" s="161"/>
      <c r="Z11" s="161"/>
      <c r="AA11" s="135"/>
      <c r="AB11" s="145">
        <v>8</v>
      </c>
      <c r="AC11" s="95" t="s">
        <v>2</v>
      </c>
      <c r="AD11" s="161">
        <v>115720</v>
      </c>
      <c r="AE11" s="161"/>
      <c r="AF11" s="161"/>
      <c r="AG11" s="161" t="s">
        <v>190</v>
      </c>
      <c r="AH11" s="107">
        <v>14.4</v>
      </c>
      <c r="AI11" s="107" t="s">
        <v>2</v>
      </c>
      <c r="AJ11" s="231">
        <v>200000</v>
      </c>
      <c r="AK11" s="161"/>
      <c r="AL11" s="161"/>
      <c r="AM11" s="161" t="s">
        <v>190</v>
      </c>
      <c r="AN11" s="107">
        <v>16</v>
      </c>
      <c r="AO11" s="107" t="s">
        <v>2</v>
      </c>
      <c r="AP11" s="231">
        <v>250000</v>
      </c>
      <c r="AQ11" s="65"/>
    </row>
    <row r="12" spans="1:46" s="76" customFormat="1" ht="165.75" customHeight="1" x14ac:dyDescent="0.25">
      <c r="A12" s="162"/>
      <c r="B12" s="162"/>
      <c r="C12" s="164"/>
      <c r="D12" s="166"/>
      <c r="E12" s="168"/>
      <c r="F12" s="168"/>
      <c r="G12" s="170"/>
      <c r="H12" s="170"/>
      <c r="I12" s="172"/>
      <c r="J12" s="69">
        <v>251200</v>
      </c>
      <c r="K12" s="106" t="s">
        <v>4</v>
      </c>
      <c r="L12" s="149"/>
      <c r="M12" s="162"/>
      <c r="N12" s="162"/>
      <c r="O12" s="172"/>
      <c r="P12" s="95">
        <v>288100</v>
      </c>
      <c r="Q12" s="132" t="s">
        <v>4</v>
      </c>
      <c r="R12" s="236"/>
      <c r="S12" s="238"/>
      <c r="T12" s="162"/>
      <c r="U12" s="172"/>
      <c r="V12" s="95">
        <v>272000</v>
      </c>
      <c r="W12" s="132" t="s">
        <v>4</v>
      </c>
      <c r="X12" s="149"/>
      <c r="Y12" s="162"/>
      <c r="Z12" s="162"/>
      <c r="AA12" s="136" t="s">
        <v>190</v>
      </c>
      <c r="AB12" s="147">
        <v>68000</v>
      </c>
      <c r="AC12" s="146" t="s">
        <v>4</v>
      </c>
      <c r="AD12" s="162"/>
      <c r="AE12" s="162"/>
      <c r="AF12" s="162"/>
      <c r="AG12" s="162"/>
      <c r="AH12" s="107">
        <v>117600</v>
      </c>
      <c r="AI12" s="107" t="s">
        <v>203</v>
      </c>
      <c r="AJ12" s="232"/>
      <c r="AK12" s="162"/>
      <c r="AL12" s="162"/>
      <c r="AM12" s="162"/>
      <c r="AN12" s="107">
        <v>136</v>
      </c>
      <c r="AO12" s="107" t="s">
        <v>203</v>
      </c>
      <c r="AP12" s="232"/>
      <c r="AQ12" s="65"/>
    </row>
    <row r="13" spans="1:46" s="76" customFormat="1" x14ac:dyDescent="0.25">
      <c r="A13" s="161">
        <v>4</v>
      </c>
      <c r="B13" s="161">
        <v>795105</v>
      </c>
      <c r="C13" s="265" t="s">
        <v>54</v>
      </c>
      <c r="D13" s="165" t="s">
        <v>112</v>
      </c>
      <c r="E13" s="167">
        <v>51.3</v>
      </c>
      <c r="F13" s="167">
        <v>321800</v>
      </c>
      <c r="G13" s="169"/>
      <c r="H13" s="169"/>
      <c r="I13" s="171"/>
      <c r="J13" s="69"/>
      <c r="K13" s="107"/>
      <c r="L13" s="148"/>
      <c r="M13" s="161"/>
      <c r="N13" s="161"/>
      <c r="O13" s="171"/>
      <c r="P13" s="95"/>
      <c r="Q13" s="107"/>
      <c r="S13" s="237"/>
      <c r="T13" s="161"/>
      <c r="U13" s="161"/>
      <c r="V13" s="95"/>
      <c r="W13" s="95"/>
      <c r="X13" s="148"/>
      <c r="Y13" s="161"/>
      <c r="Z13" s="161"/>
      <c r="AA13" s="161"/>
      <c r="AB13" s="107"/>
      <c r="AC13" s="95"/>
      <c r="AD13" s="161"/>
      <c r="AE13" s="161"/>
      <c r="AF13" s="161"/>
      <c r="AG13" s="161" t="s">
        <v>190</v>
      </c>
      <c r="AH13" s="107">
        <v>3.7</v>
      </c>
      <c r="AI13" s="107" t="s">
        <v>2</v>
      </c>
      <c r="AJ13" s="231">
        <v>50000</v>
      </c>
      <c r="AK13" s="161"/>
      <c r="AL13" s="161"/>
      <c r="AM13" s="161" t="s">
        <v>190</v>
      </c>
      <c r="AN13" s="107"/>
      <c r="AO13" s="107" t="s">
        <v>2</v>
      </c>
      <c r="AP13" s="231"/>
      <c r="AQ13" s="65"/>
    </row>
    <row r="14" spans="1:46" s="76" customFormat="1" x14ac:dyDescent="0.25">
      <c r="A14" s="162"/>
      <c r="B14" s="162"/>
      <c r="C14" s="266"/>
      <c r="D14" s="166"/>
      <c r="E14" s="168"/>
      <c r="F14" s="168"/>
      <c r="G14" s="170"/>
      <c r="H14" s="170"/>
      <c r="I14" s="172"/>
      <c r="J14" s="69"/>
      <c r="K14" s="107"/>
      <c r="L14" s="149"/>
      <c r="M14" s="162"/>
      <c r="N14" s="162"/>
      <c r="O14" s="172"/>
      <c r="P14" s="95"/>
      <c r="Q14" s="106"/>
      <c r="S14" s="238"/>
      <c r="T14" s="162"/>
      <c r="U14" s="162"/>
      <c r="V14" s="95"/>
      <c r="W14" s="95"/>
      <c r="X14" s="149"/>
      <c r="Y14" s="162"/>
      <c r="Z14" s="162"/>
      <c r="AA14" s="162"/>
      <c r="AB14" s="107"/>
      <c r="AC14" s="106"/>
      <c r="AD14" s="162"/>
      <c r="AE14" s="162"/>
      <c r="AF14" s="162"/>
      <c r="AG14" s="162"/>
      <c r="AH14" s="107">
        <v>31450</v>
      </c>
      <c r="AI14" s="107" t="s">
        <v>203</v>
      </c>
      <c r="AJ14" s="232"/>
      <c r="AK14" s="162"/>
      <c r="AL14" s="162"/>
      <c r="AM14" s="162"/>
      <c r="AN14" s="107"/>
      <c r="AO14" s="107" t="s">
        <v>203</v>
      </c>
      <c r="AP14" s="232"/>
      <c r="AQ14" s="65"/>
    </row>
    <row r="15" spans="1:46" s="76" customFormat="1" x14ac:dyDescent="0.25">
      <c r="A15" s="161">
        <v>5</v>
      </c>
      <c r="B15" s="161">
        <v>795079</v>
      </c>
      <c r="C15" s="163" t="s">
        <v>55</v>
      </c>
      <c r="D15" s="165" t="s">
        <v>113</v>
      </c>
      <c r="E15" s="167">
        <v>3</v>
      </c>
      <c r="F15" s="167">
        <v>18118</v>
      </c>
      <c r="G15" s="169"/>
      <c r="H15" s="169"/>
      <c r="I15" s="171"/>
      <c r="J15" s="69"/>
      <c r="K15" s="107"/>
      <c r="L15" s="148"/>
      <c r="M15" s="161"/>
      <c r="N15" s="161"/>
      <c r="O15" s="161"/>
      <c r="P15" s="95"/>
      <c r="Q15" s="107"/>
      <c r="R15" s="235"/>
      <c r="S15" s="237"/>
      <c r="T15" s="161"/>
      <c r="U15" s="161"/>
      <c r="V15" s="95"/>
      <c r="W15" s="95"/>
      <c r="X15" s="148"/>
      <c r="Y15" s="161"/>
      <c r="Z15" s="161"/>
      <c r="AA15" s="161"/>
      <c r="AB15" s="107"/>
      <c r="AC15" s="107"/>
      <c r="AD15" s="161"/>
      <c r="AE15" s="161"/>
      <c r="AF15" s="161"/>
      <c r="AG15" s="161"/>
      <c r="AH15" s="107"/>
      <c r="AI15" s="107"/>
      <c r="AJ15" s="231"/>
      <c r="AK15" s="161"/>
      <c r="AL15" s="161"/>
      <c r="AM15" s="161" t="s">
        <v>190</v>
      </c>
      <c r="AN15" s="107">
        <v>3.5</v>
      </c>
      <c r="AO15" s="107" t="s">
        <v>2</v>
      </c>
      <c r="AP15" s="231">
        <v>50000</v>
      </c>
      <c r="AQ15" s="65"/>
    </row>
    <row r="16" spans="1:46" s="76" customFormat="1" x14ac:dyDescent="0.25">
      <c r="A16" s="162"/>
      <c r="B16" s="162"/>
      <c r="C16" s="164"/>
      <c r="D16" s="166"/>
      <c r="E16" s="168"/>
      <c r="F16" s="168"/>
      <c r="G16" s="170"/>
      <c r="H16" s="170"/>
      <c r="I16" s="172"/>
      <c r="J16" s="69"/>
      <c r="K16" s="107"/>
      <c r="L16" s="149"/>
      <c r="M16" s="162"/>
      <c r="N16" s="162"/>
      <c r="O16" s="162"/>
      <c r="P16" s="95"/>
      <c r="Q16" s="107"/>
      <c r="R16" s="236"/>
      <c r="S16" s="238"/>
      <c r="T16" s="162"/>
      <c r="U16" s="162"/>
      <c r="V16" s="95"/>
      <c r="W16" s="95"/>
      <c r="X16" s="149"/>
      <c r="Y16" s="162"/>
      <c r="Z16" s="162"/>
      <c r="AA16" s="162"/>
      <c r="AB16" s="107"/>
      <c r="AC16" s="107"/>
      <c r="AD16" s="162"/>
      <c r="AE16" s="162"/>
      <c r="AF16" s="162"/>
      <c r="AG16" s="162"/>
      <c r="AH16" s="107"/>
      <c r="AI16" s="107"/>
      <c r="AJ16" s="232"/>
      <c r="AK16" s="162"/>
      <c r="AL16" s="162"/>
      <c r="AM16" s="162"/>
      <c r="AN16" s="107">
        <v>21000</v>
      </c>
      <c r="AO16" s="107" t="s">
        <v>203</v>
      </c>
      <c r="AP16" s="232"/>
      <c r="AQ16" s="65"/>
    </row>
    <row r="17" spans="1:43" s="76" customFormat="1" x14ac:dyDescent="0.25">
      <c r="A17" s="161">
        <v>6</v>
      </c>
      <c r="B17" s="161">
        <v>795089</v>
      </c>
      <c r="C17" s="163" t="s">
        <v>56</v>
      </c>
      <c r="D17" s="165" t="s">
        <v>114</v>
      </c>
      <c r="E17" s="167">
        <v>16.268000000000001</v>
      </c>
      <c r="F17" s="167">
        <v>118500</v>
      </c>
      <c r="G17" s="169"/>
      <c r="H17" s="169"/>
      <c r="I17" s="171"/>
      <c r="J17" s="69"/>
      <c r="K17" s="107"/>
      <c r="L17" s="148"/>
      <c r="M17" s="161"/>
      <c r="N17" s="161"/>
      <c r="O17" s="161"/>
      <c r="P17" s="95"/>
      <c r="Q17" s="107"/>
      <c r="R17" s="235"/>
      <c r="S17" s="237" t="s">
        <v>115</v>
      </c>
      <c r="T17" s="161" t="s">
        <v>116</v>
      </c>
      <c r="U17" s="171" t="s">
        <v>102</v>
      </c>
      <c r="V17" s="95">
        <v>2</v>
      </c>
      <c r="W17" s="95" t="s">
        <v>2</v>
      </c>
      <c r="X17" s="148">
        <v>26400</v>
      </c>
      <c r="Y17" s="161"/>
      <c r="Z17" s="161"/>
      <c r="AA17" s="161"/>
      <c r="AB17" s="107"/>
      <c r="AC17" s="107"/>
      <c r="AD17" s="161"/>
      <c r="AE17" s="161"/>
      <c r="AF17" s="161"/>
      <c r="AG17" s="161" t="s">
        <v>190</v>
      </c>
      <c r="AH17" s="107">
        <v>0.8</v>
      </c>
      <c r="AI17" s="107" t="s">
        <v>2</v>
      </c>
      <c r="AJ17" s="231">
        <v>10720</v>
      </c>
      <c r="AK17" s="161"/>
      <c r="AL17" s="161"/>
      <c r="AM17" s="161" t="s">
        <v>190</v>
      </c>
      <c r="AN17" s="107">
        <v>2.1</v>
      </c>
      <c r="AO17" s="107" t="s">
        <v>2</v>
      </c>
      <c r="AP17" s="231">
        <v>30000</v>
      </c>
      <c r="AQ17" s="65"/>
    </row>
    <row r="18" spans="1:43" s="76" customFormat="1" x14ac:dyDescent="0.25">
      <c r="A18" s="162"/>
      <c r="B18" s="162"/>
      <c r="C18" s="164"/>
      <c r="D18" s="166"/>
      <c r="E18" s="168"/>
      <c r="F18" s="168"/>
      <c r="G18" s="170"/>
      <c r="H18" s="170"/>
      <c r="I18" s="172"/>
      <c r="J18" s="69"/>
      <c r="K18" s="107"/>
      <c r="L18" s="149"/>
      <c r="M18" s="162"/>
      <c r="N18" s="162"/>
      <c r="O18" s="162"/>
      <c r="P18" s="95"/>
      <c r="Q18" s="107"/>
      <c r="R18" s="236"/>
      <c r="S18" s="238"/>
      <c r="T18" s="162"/>
      <c r="U18" s="172"/>
      <c r="V18" s="95">
        <v>14000</v>
      </c>
      <c r="W18" s="132" t="s">
        <v>4</v>
      </c>
      <c r="X18" s="149"/>
      <c r="Y18" s="162"/>
      <c r="Z18" s="162"/>
      <c r="AA18" s="162"/>
      <c r="AB18" s="107"/>
      <c r="AC18" s="107"/>
      <c r="AD18" s="162"/>
      <c r="AE18" s="162"/>
      <c r="AF18" s="162"/>
      <c r="AG18" s="162"/>
      <c r="AH18" s="107">
        <v>6400</v>
      </c>
      <c r="AI18" s="107" t="s">
        <v>203</v>
      </c>
      <c r="AJ18" s="232"/>
      <c r="AK18" s="162"/>
      <c r="AL18" s="162"/>
      <c r="AM18" s="162"/>
      <c r="AN18" s="107">
        <v>14700</v>
      </c>
      <c r="AO18" s="107" t="s">
        <v>203</v>
      </c>
      <c r="AP18" s="232"/>
      <c r="AQ18" s="65"/>
    </row>
    <row r="19" spans="1:43" s="76" customFormat="1" x14ac:dyDescent="0.25">
      <c r="A19" s="161">
        <v>7</v>
      </c>
      <c r="B19" s="161">
        <v>795072</v>
      </c>
      <c r="C19" s="163" t="s">
        <v>57</v>
      </c>
      <c r="D19" s="165" t="s">
        <v>117</v>
      </c>
      <c r="E19" s="167">
        <v>11.425000000000001</v>
      </c>
      <c r="F19" s="167">
        <v>95630</v>
      </c>
      <c r="G19" s="169"/>
      <c r="H19" s="169"/>
      <c r="I19" s="171"/>
      <c r="J19" s="69"/>
      <c r="K19" s="107"/>
      <c r="L19" s="148"/>
      <c r="M19" s="161"/>
      <c r="N19" s="161"/>
      <c r="O19" s="161"/>
      <c r="P19" s="95"/>
      <c r="Q19" s="107"/>
      <c r="R19" s="235"/>
      <c r="S19" s="237" t="s">
        <v>118</v>
      </c>
      <c r="T19" s="161" t="s">
        <v>119</v>
      </c>
      <c r="U19" s="171" t="s">
        <v>102</v>
      </c>
      <c r="V19" s="95">
        <v>2</v>
      </c>
      <c r="W19" s="95" t="s">
        <v>2</v>
      </c>
      <c r="X19" s="148">
        <v>26400</v>
      </c>
      <c r="Y19" s="161"/>
      <c r="Z19" s="161"/>
      <c r="AA19" s="161"/>
      <c r="AB19" s="107"/>
      <c r="AC19" s="107"/>
      <c r="AD19" s="161"/>
      <c r="AE19" s="161"/>
      <c r="AF19" s="161"/>
      <c r="AG19" s="161"/>
      <c r="AH19" s="107"/>
      <c r="AI19" s="107"/>
      <c r="AJ19" s="231"/>
      <c r="AK19" s="161"/>
      <c r="AL19" s="161"/>
      <c r="AM19" s="161" t="s">
        <v>190</v>
      </c>
      <c r="AN19" s="107">
        <v>2.1</v>
      </c>
      <c r="AO19" s="107" t="s">
        <v>2</v>
      </c>
      <c r="AP19" s="231">
        <v>30000</v>
      </c>
      <c r="AQ19" s="65"/>
    </row>
    <row r="20" spans="1:43" s="76" customFormat="1" x14ac:dyDescent="0.25">
      <c r="A20" s="162"/>
      <c r="B20" s="162"/>
      <c r="C20" s="164"/>
      <c r="D20" s="166"/>
      <c r="E20" s="168"/>
      <c r="F20" s="168"/>
      <c r="G20" s="170"/>
      <c r="H20" s="170"/>
      <c r="I20" s="172"/>
      <c r="J20" s="69"/>
      <c r="K20" s="107"/>
      <c r="L20" s="149"/>
      <c r="M20" s="162"/>
      <c r="N20" s="162"/>
      <c r="O20" s="162"/>
      <c r="P20" s="95"/>
      <c r="Q20" s="107"/>
      <c r="R20" s="236"/>
      <c r="S20" s="238"/>
      <c r="T20" s="162"/>
      <c r="U20" s="172"/>
      <c r="V20" s="95">
        <v>16000</v>
      </c>
      <c r="W20" s="132" t="s">
        <v>4</v>
      </c>
      <c r="X20" s="149"/>
      <c r="Y20" s="162"/>
      <c r="Z20" s="162"/>
      <c r="AA20" s="162"/>
      <c r="AB20" s="107"/>
      <c r="AC20" s="107"/>
      <c r="AD20" s="162"/>
      <c r="AE20" s="162"/>
      <c r="AF20" s="162"/>
      <c r="AG20" s="162"/>
      <c r="AH20" s="107"/>
      <c r="AI20" s="107"/>
      <c r="AJ20" s="232"/>
      <c r="AK20" s="162"/>
      <c r="AL20" s="162"/>
      <c r="AM20" s="162"/>
      <c r="AN20" s="107">
        <v>17850</v>
      </c>
      <c r="AO20" s="107" t="s">
        <v>203</v>
      </c>
      <c r="AP20" s="232"/>
      <c r="AQ20" s="65"/>
    </row>
    <row r="21" spans="1:43" s="76" customFormat="1" x14ac:dyDescent="0.25">
      <c r="A21" s="161">
        <v>8</v>
      </c>
      <c r="B21" s="161">
        <v>795090</v>
      </c>
      <c r="C21" s="163" t="s">
        <v>58</v>
      </c>
      <c r="D21" s="165" t="s">
        <v>120</v>
      </c>
      <c r="E21" s="167">
        <v>21.515000000000001</v>
      </c>
      <c r="F21" s="167">
        <v>151455</v>
      </c>
      <c r="G21" s="169"/>
      <c r="H21" s="169"/>
      <c r="I21" s="171"/>
      <c r="J21" s="69"/>
      <c r="K21" s="107"/>
      <c r="L21" s="148"/>
      <c r="M21" s="161"/>
      <c r="N21" s="161"/>
      <c r="O21" s="161"/>
      <c r="P21" s="95"/>
      <c r="Q21" s="107"/>
      <c r="R21" s="235"/>
      <c r="S21" s="237" t="s">
        <v>121</v>
      </c>
      <c r="T21" s="161" t="s">
        <v>122</v>
      </c>
      <c r="U21" s="171" t="s">
        <v>102</v>
      </c>
      <c r="V21" s="95">
        <v>4.0999999999999996</v>
      </c>
      <c r="W21" s="95" t="s">
        <v>2</v>
      </c>
      <c r="X21" s="148">
        <v>53304</v>
      </c>
      <c r="Y21" s="161"/>
      <c r="Z21" s="161"/>
      <c r="AA21" s="161"/>
      <c r="AB21" s="107"/>
      <c r="AC21" s="107"/>
      <c r="AD21" s="161"/>
      <c r="AE21" s="161"/>
      <c r="AF21" s="161"/>
      <c r="AG21" s="161"/>
      <c r="AH21" s="107"/>
      <c r="AI21" s="107"/>
      <c r="AJ21" s="231"/>
      <c r="AK21" s="161"/>
      <c r="AL21" s="161"/>
      <c r="AM21" s="161" t="s">
        <v>190</v>
      </c>
      <c r="AN21" s="107">
        <v>3.5</v>
      </c>
      <c r="AO21" s="107" t="s">
        <v>2</v>
      </c>
      <c r="AP21" s="231">
        <v>50000</v>
      </c>
      <c r="AQ21" s="293"/>
    </row>
    <row r="22" spans="1:43" s="76" customFormat="1" ht="15.75" thickBot="1" x14ac:dyDescent="0.3">
      <c r="A22" s="162"/>
      <c r="B22" s="162"/>
      <c r="C22" s="164"/>
      <c r="D22" s="166"/>
      <c r="E22" s="168"/>
      <c r="F22" s="168"/>
      <c r="G22" s="267"/>
      <c r="H22" s="170"/>
      <c r="I22" s="172"/>
      <c r="J22" s="69"/>
      <c r="K22" s="107"/>
      <c r="L22" s="149"/>
      <c r="M22" s="162"/>
      <c r="N22" s="162"/>
      <c r="O22" s="162"/>
      <c r="P22" s="95"/>
      <c r="Q22" s="107"/>
      <c r="R22" s="236"/>
      <c r="S22" s="238"/>
      <c r="T22" s="162"/>
      <c r="U22" s="172"/>
      <c r="V22" s="95">
        <v>28700</v>
      </c>
      <c r="W22" s="132" t="s">
        <v>4</v>
      </c>
      <c r="X22" s="149"/>
      <c r="Y22" s="162"/>
      <c r="Z22" s="162"/>
      <c r="AA22" s="162"/>
      <c r="AB22" s="107"/>
      <c r="AC22" s="107"/>
      <c r="AD22" s="162"/>
      <c r="AE22" s="162"/>
      <c r="AF22" s="162"/>
      <c r="AG22" s="162"/>
      <c r="AH22" s="107"/>
      <c r="AI22" s="107"/>
      <c r="AJ22" s="232"/>
      <c r="AK22" s="162"/>
      <c r="AL22" s="162"/>
      <c r="AM22" s="162"/>
      <c r="AN22" s="107">
        <v>29750</v>
      </c>
      <c r="AO22" s="107" t="s">
        <v>203</v>
      </c>
      <c r="AP22" s="232"/>
      <c r="AQ22" s="294"/>
    </row>
    <row r="23" spans="1:43" s="76" customFormat="1" ht="15" customHeight="1" x14ac:dyDescent="0.25">
      <c r="A23" s="161">
        <v>9</v>
      </c>
      <c r="B23" s="161">
        <v>795106</v>
      </c>
      <c r="C23" s="163" t="s">
        <v>49</v>
      </c>
      <c r="D23" s="165" t="s">
        <v>123</v>
      </c>
      <c r="E23" s="167">
        <v>147.63499999999999</v>
      </c>
      <c r="F23" s="271">
        <v>1160249</v>
      </c>
      <c r="G23" s="253" t="s">
        <v>218</v>
      </c>
      <c r="H23" s="253" t="s">
        <v>219</v>
      </c>
      <c r="I23" s="256" t="s">
        <v>190</v>
      </c>
      <c r="J23" s="259">
        <v>5.85</v>
      </c>
      <c r="K23" s="261" t="s">
        <v>2</v>
      </c>
      <c r="L23" s="274">
        <v>75400</v>
      </c>
      <c r="M23" s="161" t="s">
        <v>124</v>
      </c>
      <c r="N23" s="161" t="s">
        <v>125</v>
      </c>
      <c r="O23" s="301" t="s">
        <v>102</v>
      </c>
      <c r="P23" s="277">
        <f>3</f>
        <v>3</v>
      </c>
      <c r="Q23" s="245" t="s">
        <v>2</v>
      </c>
      <c r="R23" s="235">
        <v>43361.599999999999</v>
      </c>
      <c r="S23" s="237" t="s">
        <v>224</v>
      </c>
      <c r="T23" s="161" t="s">
        <v>225</v>
      </c>
      <c r="U23" s="171" t="s">
        <v>102</v>
      </c>
      <c r="V23" s="95">
        <v>12.6</v>
      </c>
      <c r="W23" s="95" t="s">
        <v>2</v>
      </c>
      <c r="X23" s="148">
        <v>170100</v>
      </c>
      <c r="Y23" s="161"/>
      <c r="Z23" s="161"/>
      <c r="AA23" s="161" t="s">
        <v>190</v>
      </c>
      <c r="AB23" s="161">
        <v>22</v>
      </c>
      <c r="AC23" s="148" t="s">
        <v>2</v>
      </c>
      <c r="AD23" s="173">
        <v>300000</v>
      </c>
      <c r="AE23" s="161"/>
      <c r="AF23" s="161"/>
      <c r="AG23" s="161" t="s">
        <v>190</v>
      </c>
      <c r="AH23" s="161">
        <v>22</v>
      </c>
      <c r="AI23" s="161" t="s">
        <v>2</v>
      </c>
      <c r="AJ23" s="231">
        <v>300000</v>
      </c>
      <c r="AK23" s="161"/>
      <c r="AL23" s="161"/>
      <c r="AM23" s="161" t="s">
        <v>190</v>
      </c>
      <c r="AN23" s="161">
        <v>12</v>
      </c>
      <c r="AO23" s="161" t="s">
        <v>2</v>
      </c>
      <c r="AP23" s="231">
        <v>150000</v>
      </c>
      <c r="AQ23" s="293"/>
    </row>
    <row r="24" spans="1:43" s="76" customFormat="1" ht="15.75" thickBot="1" x14ac:dyDescent="0.3">
      <c r="A24" s="239"/>
      <c r="B24" s="239"/>
      <c r="C24" s="268"/>
      <c r="D24" s="269"/>
      <c r="E24" s="270"/>
      <c r="F24" s="272"/>
      <c r="G24" s="254"/>
      <c r="H24" s="254"/>
      <c r="I24" s="257"/>
      <c r="J24" s="260"/>
      <c r="K24" s="262"/>
      <c r="L24" s="275"/>
      <c r="M24" s="239"/>
      <c r="N24" s="239"/>
      <c r="O24" s="302"/>
      <c r="P24" s="278"/>
      <c r="Q24" s="280"/>
      <c r="R24" s="304"/>
      <c r="S24" s="238"/>
      <c r="T24" s="162"/>
      <c r="U24" s="172"/>
      <c r="V24" s="95">
        <v>56800</v>
      </c>
      <c r="W24" s="132" t="s">
        <v>4</v>
      </c>
      <c r="X24" s="149"/>
      <c r="Y24" s="239"/>
      <c r="Z24" s="239"/>
      <c r="AA24" s="239"/>
      <c r="AB24" s="162"/>
      <c r="AC24" s="149"/>
      <c r="AD24" s="298"/>
      <c r="AE24" s="239"/>
      <c r="AF24" s="239"/>
      <c r="AG24" s="239"/>
      <c r="AH24" s="162"/>
      <c r="AI24" s="162"/>
      <c r="AJ24" s="240"/>
      <c r="AK24" s="239"/>
      <c r="AL24" s="239"/>
      <c r="AM24" s="239"/>
      <c r="AN24" s="162"/>
      <c r="AO24" s="162"/>
      <c r="AP24" s="240"/>
      <c r="AQ24" s="299"/>
    </row>
    <row r="25" spans="1:43" s="76" customFormat="1" ht="15.75" thickBot="1" x14ac:dyDescent="0.3">
      <c r="A25" s="239"/>
      <c r="B25" s="239"/>
      <c r="C25" s="268"/>
      <c r="D25" s="269"/>
      <c r="E25" s="270"/>
      <c r="F25" s="272"/>
      <c r="G25" s="254"/>
      <c r="H25" s="254"/>
      <c r="I25" s="257"/>
      <c r="J25" s="259">
        <v>48500</v>
      </c>
      <c r="K25" s="261" t="s">
        <v>4</v>
      </c>
      <c r="L25" s="275"/>
      <c r="M25" s="239"/>
      <c r="N25" s="239"/>
      <c r="O25" s="302"/>
      <c r="P25" s="279"/>
      <c r="Q25" s="246"/>
      <c r="R25" s="304"/>
      <c r="S25" s="253" t="s">
        <v>192</v>
      </c>
      <c r="T25" s="253" t="s">
        <v>193</v>
      </c>
      <c r="U25" s="296" t="s">
        <v>36</v>
      </c>
      <c r="V25" s="103">
        <v>1.302</v>
      </c>
      <c r="W25" s="134" t="s">
        <v>2</v>
      </c>
      <c r="X25" s="148">
        <v>66171.3</v>
      </c>
      <c r="Y25" s="239"/>
      <c r="Z25" s="239"/>
      <c r="AA25" s="239"/>
      <c r="AB25" s="161">
        <v>187000</v>
      </c>
      <c r="AC25" s="161" t="s">
        <v>4</v>
      </c>
      <c r="AD25" s="298"/>
      <c r="AE25" s="239"/>
      <c r="AF25" s="239"/>
      <c r="AG25" s="239"/>
      <c r="AH25" s="161">
        <v>176000</v>
      </c>
      <c r="AI25" s="161" t="s">
        <v>203</v>
      </c>
      <c r="AJ25" s="240"/>
      <c r="AK25" s="239"/>
      <c r="AL25" s="239"/>
      <c r="AM25" s="239"/>
      <c r="AN25" s="161">
        <v>96000</v>
      </c>
      <c r="AO25" s="161" t="s">
        <v>3</v>
      </c>
      <c r="AP25" s="240"/>
      <c r="AQ25" s="299"/>
    </row>
    <row r="26" spans="1:43" s="76" customFormat="1" ht="15.75" thickBot="1" x14ac:dyDescent="0.3">
      <c r="A26" s="162"/>
      <c r="B26" s="162"/>
      <c r="C26" s="164"/>
      <c r="D26" s="166"/>
      <c r="E26" s="168"/>
      <c r="F26" s="273"/>
      <c r="G26" s="254"/>
      <c r="H26" s="255"/>
      <c r="I26" s="258"/>
      <c r="J26" s="260"/>
      <c r="K26" s="262"/>
      <c r="L26" s="276"/>
      <c r="M26" s="300"/>
      <c r="N26" s="300"/>
      <c r="O26" s="303"/>
      <c r="P26" s="133">
        <v>24000</v>
      </c>
      <c r="Q26" s="132" t="s">
        <v>4</v>
      </c>
      <c r="R26" s="305"/>
      <c r="S26" s="255"/>
      <c r="T26" s="255"/>
      <c r="U26" s="297"/>
      <c r="V26" s="110">
        <v>9944.5</v>
      </c>
      <c r="W26" s="132" t="s">
        <v>4</v>
      </c>
      <c r="X26" s="149"/>
      <c r="Y26" s="162"/>
      <c r="Z26" s="162"/>
      <c r="AA26" s="162"/>
      <c r="AB26" s="162"/>
      <c r="AC26" s="162"/>
      <c r="AD26" s="174"/>
      <c r="AE26" s="162"/>
      <c r="AF26" s="162"/>
      <c r="AG26" s="162"/>
      <c r="AH26" s="162"/>
      <c r="AI26" s="162"/>
      <c r="AJ26" s="232"/>
      <c r="AK26" s="162"/>
      <c r="AL26" s="162"/>
      <c r="AM26" s="162"/>
      <c r="AN26" s="162"/>
      <c r="AO26" s="162"/>
      <c r="AP26" s="232"/>
      <c r="AQ26" s="294"/>
    </row>
    <row r="27" spans="1:43" s="76" customFormat="1" x14ac:dyDescent="0.25">
      <c r="A27" s="161">
        <v>10</v>
      </c>
      <c r="B27" s="161">
        <v>795091</v>
      </c>
      <c r="C27" s="163" t="s">
        <v>59</v>
      </c>
      <c r="D27" s="165" t="s">
        <v>126</v>
      </c>
      <c r="E27" s="167">
        <v>10.1</v>
      </c>
      <c r="F27" s="167">
        <v>46353</v>
      </c>
      <c r="G27" s="267"/>
      <c r="H27" s="169"/>
      <c r="I27" s="171"/>
      <c r="J27" s="69"/>
      <c r="K27" s="107"/>
      <c r="L27" s="148"/>
      <c r="M27" s="161"/>
      <c r="N27" s="161"/>
      <c r="O27" s="171"/>
      <c r="P27" s="95"/>
      <c r="Q27" s="107"/>
      <c r="R27" s="235"/>
      <c r="S27" s="237" t="s">
        <v>127</v>
      </c>
      <c r="T27" s="161" t="s">
        <v>128</v>
      </c>
      <c r="U27" s="171" t="s">
        <v>102</v>
      </c>
      <c r="V27" s="95">
        <v>2</v>
      </c>
      <c r="W27" s="95" t="s">
        <v>2</v>
      </c>
      <c r="X27" s="148">
        <v>27200</v>
      </c>
      <c r="Y27" s="161"/>
      <c r="Z27" s="161"/>
      <c r="AA27" s="161"/>
      <c r="AB27" s="107"/>
      <c r="AC27" s="107"/>
      <c r="AD27" s="161"/>
      <c r="AE27" s="161"/>
      <c r="AF27" s="161"/>
      <c r="AG27" s="161"/>
      <c r="AH27" s="107"/>
      <c r="AI27" s="107"/>
      <c r="AJ27" s="231"/>
      <c r="AK27" s="161"/>
      <c r="AL27" s="161"/>
      <c r="AM27" s="161" t="s">
        <v>190</v>
      </c>
      <c r="AN27" s="107"/>
      <c r="AO27" s="107"/>
      <c r="AP27" s="231"/>
      <c r="AQ27" s="293"/>
    </row>
    <row r="28" spans="1:43" s="76" customFormat="1" x14ac:dyDescent="0.25">
      <c r="A28" s="162"/>
      <c r="B28" s="162"/>
      <c r="C28" s="164"/>
      <c r="D28" s="166"/>
      <c r="E28" s="168"/>
      <c r="F28" s="168"/>
      <c r="G28" s="170"/>
      <c r="H28" s="170"/>
      <c r="I28" s="172"/>
      <c r="J28" s="69"/>
      <c r="K28" s="106"/>
      <c r="L28" s="149"/>
      <c r="M28" s="162"/>
      <c r="N28" s="162"/>
      <c r="O28" s="172"/>
      <c r="P28" s="95"/>
      <c r="Q28" s="106"/>
      <c r="R28" s="236"/>
      <c r="S28" s="238"/>
      <c r="T28" s="162"/>
      <c r="U28" s="172"/>
      <c r="V28" s="95">
        <v>14000</v>
      </c>
      <c r="W28" s="132" t="s">
        <v>4</v>
      </c>
      <c r="X28" s="149"/>
      <c r="Y28" s="162"/>
      <c r="Z28" s="162"/>
      <c r="AA28" s="162"/>
      <c r="AB28" s="107"/>
      <c r="AC28" s="107"/>
      <c r="AD28" s="162"/>
      <c r="AE28" s="162"/>
      <c r="AF28" s="162"/>
      <c r="AG28" s="162"/>
      <c r="AH28" s="107"/>
      <c r="AI28" s="107"/>
      <c r="AJ28" s="232"/>
      <c r="AK28" s="162"/>
      <c r="AL28" s="162"/>
      <c r="AM28" s="162"/>
      <c r="AN28" s="107"/>
      <c r="AO28" s="107"/>
      <c r="AP28" s="232"/>
      <c r="AQ28" s="294"/>
    </row>
    <row r="29" spans="1:43" s="76" customFormat="1" ht="15" customHeight="1" x14ac:dyDescent="0.25">
      <c r="A29" s="161">
        <v>11</v>
      </c>
      <c r="B29" s="161">
        <v>795073</v>
      </c>
      <c r="C29" s="163" t="s">
        <v>60</v>
      </c>
      <c r="D29" s="165" t="s">
        <v>129</v>
      </c>
      <c r="E29" s="167">
        <v>75.156000000000006</v>
      </c>
      <c r="F29" s="167">
        <v>639571</v>
      </c>
      <c r="G29" s="169"/>
      <c r="H29" s="169"/>
      <c r="I29" s="171"/>
      <c r="J29" s="69"/>
      <c r="K29" s="107"/>
      <c r="L29" s="148"/>
      <c r="M29" s="161"/>
      <c r="N29" s="161"/>
      <c r="O29" s="171"/>
      <c r="P29" s="95"/>
      <c r="Q29" s="107"/>
      <c r="R29" s="235"/>
      <c r="S29" s="237" t="s">
        <v>130</v>
      </c>
      <c r="T29" s="161" t="s">
        <v>131</v>
      </c>
      <c r="U29" s="171" t="s">
        <v>102</v>
      </c>
      <c r="V29" s="95">
        <f>5.4</f>
        <v>5.4</v>
      </c>
      <c r="W29" s="95" t="s">
        <v>2</v>
      </c>
      <c r="X29" s="148">
        <f>72760</f>
        <v>72760</v>
      </c>
      <c r="Y29" s="161"/>
      <c r="Z29" s="161"/>
      <c r="AA29" s="161"/>
      <c r="AB29" s="107"/>
      <c r="AC29" s="107"/>
      <c r="AD29" s="161"/>
      <c r="AE29" s="161"/>
      <c r="AF29" s="161"/>
      <c r="AG29" s="161"/>
      <c r="AH29" s="107"/>
      <c r="AI29" s="107"/>
      <c r="AJ29" s="231"/>
      <c r="AK29" s="161"/>
      <c r="AL29" s="161"/>
      <c r="AM29" s="161" t="s">
        <v>190</v>
      </c>
      <c r="AN29" s="107"/>
      <c r="AO29" s="107"/>
      <c r="AP29" s="231"/>
      <c r="AQ29" s="293"/>
    </row>
    <row r="30" spans="1:43" s="76" customFormat="1" x14ac:dyDescent="0.25">
      <c r="A30" s="162"/>
      <c r="B30" s="162"/>
      <c r="C30" s="164"/>
      <c r="D30" s="166"/>
      <c r="E30" s="168"/>
      <c r="F30" s="168"/>
      <c r="G30" s="170"/>
      <c r="H30" s="170"/>
      <c r="I30" s="172"/>
      <c r="J30" s="69"/>
      <c r="K30" s="106"/>
      <c r="L30" s="149"/>
      <c r="M30" s="162"/>
      <c r="N30" s="162"/>
      <c r="O30" s="172"/>
      <c r="P30" s="95"/>
      <c r="Q30" s="106"/>
      <c r="R30" s="236"/>
      <c r="S30" s="238"/>
      <c r="T30" s="162"/>
      <c r="U30" s="172"/>
      <c r="V30" s="95">
        <v>40500</v>
      </c>
      <c r="W30" s="132" t="s">
        <v>4</v>
      </c>
      <c r="X30" s="149"/>
      <c r="Y30" s="162"/>
      <c r="Z30" s="162"/>
      <c r="AA30" s="162"/>
      <c r="AB30" s="107"/>
      <c r="AC30" s="107"/>
      <c r="AD30" s="162"/>
      <c r="AE30" s="162"/>
      <c r="AF30" s="162"/>
      <c r="AG30" s="162"/>
      <c r="AH30" s="107"/>
      <c r="AI30" s="107"/>
      <c r="AJ30" s="232"/>
      <c r="AK30" s="162"/>
      <c r="AL30" s="162"/>
      <c r="AM30" s="162"/>
      <c r="AN30" s="107"/>
      <c r="AO30" s="107"/>
      <c r="AP30" s="232"/>
      <c r="AQ30" s="294"/>
    </row>
    <row r="31" spans="1:43" s="76" customFormat="1" x14ac:dyDescent="0.25">
      <c r="A31" s="161">
        <v>12</v>
      </c>
      <c r="B31" s="161">
        <v>795074</v>
      </c>
      <c r="C31" s="163" t="s">
        <v>61</v>
      </c>
      <c r="D31" s="165" t="s">
        <v>132</v>
      </c>
      <c r="E31" s="167">
        <v>117.604</v>
      </c>
      <c r="F31" s="167">
        <v>704283</v>
      </c>
      <c r="G31" s="169"/>
      <c r="H31" s="169"/>
      <c r="I31" s="171"/>
      <c r="J31" s="69"/>
      <c r="K31" s="107"/>
      <c r="L31" s="148"/>
      <c r="M31" s="161"/>
      <c r="N31" s="161"/>
      <c r="O31" s="171"/>
      <c r="P31" s="95"/>
      <c r="Q31" s="107"/>
      <c r="R31" s="235"/>
      <c r="S31" s="169" t="s">
        <v>133</v>
      </c>
      <c r="T31" s="169" t="s">
        <v>134</v>
      </c>
      <c r="U31" s="171" t="s">
        <v>197</v>
      </c>
      <c r="V31" s="69">
        <f>6+2</f>
        <v>8</v>
      </c>
      <c r="W31" s="134" t="s">
        <v>2</v>
      </c>
      <c r="X31" s="148">
        <f>81300+27000</f>
        <v>108300</v>
      </c>
      <c r="Y31" s="161"/>
      <c r="Z31" s="161"/>
      <c r="AA31" s="161" t="s">
        <v>190</v>
      </c>
      <c r="AB31" s="107">
        <v>22</v>
      </c>
      <c r="AC31" s="95" t="s">
        <v>2</v>
      </c>
      <c r="AD31" s="173">
        <v>300000</v>
      </c>
      <c r="AE31" s="161"/>
      <c r="AF31" s="161"/>
      <c r="AG31" s="161" t="s">
        <v>190</v>
      </c>
      <c r="AH31" s="107">
        <v>3.7</v>
      </c>
      <c r="AI31" s="107" t="s">
        <v>2</v>
      </c>
      <c r="AJ31" s="231">
        <v>50000</v>
      </c>
      <c r="AK31" s="161"/>
      <c r="AL31" s="161"/>
      <c r="AM31" s="161" t="s">
        <v>190</v>
      </c>
      <c r="AN31" s="107"/>
      <c r="AO31" s="107"/>
      <c r="AP31" s="231"/>
      <c r="AQ31" s="293"/>
    </row>
    <row r="32" spans="1:43" s="76" customFormat="1" x14ac:dyDescent="0.25">
      <c r="A32" s="162"/>
      <c r="B32" s="162"/>
      <c r="C32" s="164"/>
      <c r="D32" s="166"/>
      <c r="E32" s="168"/>
      <c r="F32" s="168"/>
      <c r="G32" s="170"/>
      <c r="H32" s="170"/>
      <c r="I32" s="172"/>
      <c r="J32" s="69"/>
      <c r="K32" s="106"/>
      <c r="L32" s="149"/>
      <c r="M32" s="162"/>
      <c r="N32" s="162"/>
      <c r="O32" s="172"/>
      <c r="P32" s="95"/>
      <c r="Q32" s="106"/>
      <c r="R32" s="236"/>
      <c r="S32" s="170"/>
      <c r="T32" s="170"/>
      <c r="U32" s="172"/>
      <c r="V32" s="69">
        <v>68000</v>
      </c>
      <c r="W32" s="132" t="s">
        <v>4</v>
      </c>
      <c r="X32" s="149"/>
      <c r="Y32" s="162"/>
      <c r="Z32" s="162"/>
      <c r="AA32" s="162"/>
      <c r="AB32" s="107">
        <v>187000</v>
      </c>
      <c r="AC32" s="106" t="s">
        <v>4</v>
      </c>
      <c r="AD32" s="174"/>
      <c r="AE32" s="162"/>
      <c r="AF32" s="162"/>
      <c r="AG32" s="162"/>
      <c r="AH32" s="107">
        <v>31450</v>
      </c>
      <c r="AI32" s="107" t="s">
        <v>203</v>
      </c>
      <c r="AJ32" s="232"/>
      <c r="AK32" s="162"/>
      <c r="AL32" s="162"/>
      <c r="AM32" s="162"/>
      <c r="AN32" s="107"/>
      <c r="AO32" s="107"/>
      <c r="AP32" s="232"/>
      <c r="AQ32" s="294"/>
    </row>
    <row r="33" spans="1:43" s="76" customFormat="1" x14ac:dyDescent="0.25">
      <c r="A33" s="161">
        <v>13</v>
      </c>
      <c r="B33" s="161">
        <v>795119</v>
      </c>
      <c r="C33" s="163" t="s">
        <v>50</v>
      </c>
      <c r="D33" s="165" t="s">
        <v>135</v>
      </c>
      <c r="E33" s="167">
        <v>21.379000000000001</v>
      </c>
      <c r="F33" s="167">
        <v>302179</v>
      </c>
      <c r="G33" s="169"/>
      <c r="H33" s="169"/>
      <c r="I33" s="171"/>
      <c r="J33" s="69"/>
      <c r="K33" s="107"/>
      <c r="L33" s="148"/>
      <c r="M33" s="161"/>
      <c r="N33" s="161"/>
      <c r="O33" s="171"/>
      <c r="P33" s="95"/>
      <c r="Q33" s="107"/>
      <c r="R33" s="235"/>
      <c r="S33" s="161" t="s">
        <v>136</v>
      </c>
      <c r="T33" s="161" t="s">
        <v>137</v>
      </c>
      <c r="U33" s="171" t="s">
        <v>102</v>
      </c>
      <c r="V33" s="95">
        <v>2</v>
      </c>
      <c r="W33" s="134" t="s">
        <v>2</v>
      </c>
      <c r="X33" s="235">
        <v>27200</v>
      </c>
      <c r="Y33" s="161"/>
      <c r="Z33" s="161"/>
      <c r="AA33" s="161"/>
      <c r="AB33" s="107"/>
      <c r="AC33" s="107"/>
      <c r="AD33" s="161"/>
      <c r="AE33" s="161"/>
      <c r="AF33" s="161"/>
      <c r="AG33" s="161" t="s">
        <v>190</v>
      </c>
      <c r="AH33" s="107">
        <v>7.4</v>
      </c>
      <c r="AI33" s="107" t="s">
        <v>2</v>
      </c>
      <c r="AJ33" s="231">
        <v>100000</v>
      </c>
      <c r="AK33" s="161"/>
      <c r="AL33" s="161"/>
      <c r="AM33" s="161" t="s">
        <v>190</v>
      </c>
      <c r="AN33" s="61">
        <v>7</v>
      </c>
      <c r="AO33" s="107" t="s">
        <v>2</v>
      </c>
      <c r="AP33" s="231">
        <v>100000</v>
      </c>
      <c r="AQ33" s="293"/>
    </row>
    <row r="34" spans="1:43" s="76" customFormat="1" x14ac:dyDescent="0.25">
      <c r="A34" s="162"/>
      <c r="B34" s="162"/>
      <c r="C34" s="164"/>
      <c r="D34" s="166"/>
      <c r="E34" s="168"/>
      <c r="F34" s="168"/>
      <c r="G34" s="170"/>
      <c r="H34" s="170"/>
      <c r="I34" s="172"/>
      <c r="J34" s="69"/>
      <c r="K34" s="107"/>
      <c r="L34" s="149"/>
      <c r="M34" s="162"/>
      <c r="N34" s="162"/>
      <c r="O34" s="172"/>
      <c r="P34" s="95"/>
      <c r="Q34" s="106"/>
      <c r="R34" s="236"/>
      <c r="S34" s="162"/>
      <c r="T34" s="162"/>
      <c r="U34" s="172"/>
      <c r="V34" s="95">
        <v>20000</v>
      </c>
      <c r="W34" s="132" t="s">
        <v>4</v>
      </c>
      <c r="X34" s="236"/>
      <c r="Y34" s="162"/>
      <c r="Z34" s="162"/>
      <c r="AA34" s="162"/>
      <c r="AB34" s="107"/>
      <c r="AC34" s="107"/>
      <c r="AD34" s="162"/>
      <c r="AE34" s="162"/>
      <c r="AF34" s="162"/>
      <c r="AG34" s="162"/>
      <c r="AH34" s="107">
        <v>111000</v>
      </c>
      <c r="AI34" s="107" t="s">
        <v>203</v>
      </c>
      <c r="AJ34" s="232"/>
      <c r="AK34" s="162"/>
      <c r="AL34" s="162"/>
      <c r="AM34" s="162"/>
      <c r="AN34" s="61">
        <v>105000</v>
      </c>
      <c r="AO34" s="107" t="s">
        <v>203</v>
      </c>
      <c r="AP34" s="232"/>
      <c r="AQ34" s="294"/>
    </row>
    <row r="35" spans="1:43" s="76" customFormat="1" ht="30" x14ac:dyDescent="0.25">
      <c r="A35" s="107">
        <v>14</v>
      </c>
      <c r="B35" s="107">
        <v>795100</v>
      </c>
      <c r="C35" s="73" t="s">
        <v>62</v>
      </c>
      <c r="D35" s="66" t="s">
        <v>138</v>
      </c>
      <c r="E35" s="67">
        <v>3.0219999999999998</v>
      </c>
      <c r="F35" s="67">
        <v>13013</v>
      </c>
      <c r="G35" s="68"/>
      <c r="H35" s="68"/>
      <c r="I35" s="62"/>
      <c r="J35" s="69"/>
      <c r="K35" s="107"/>
      <c r="L35" s="95"/>
      <c r="M35" s="107"/>
      <c r="N35" s="107"/>
      <c r="O35" s="107"/>
      <c r="P35" s="95"/>
      <c r="Q35" s="107"/>
      <c r="R35" s="70"/>
      <c r="S35" s="71"/>
      <c r="T35" s="107"/>
      <c r="U35" s="107"/>
      <c r="V35" s="95"/>
      <c r="W35" s="95"/>
      <c r="X35" s="95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69"/>
      <c r="AK35" s="107"/>
      <c r="AL35" s="107"/>
      <c r="AM35" s="107"/>
      <c r="AN35" s="107"/>
      <c r="AO35" s="107"/>
      <c r="AP35" s="119"/>
      <c r="AQ35" s="65"/>
    </row>
    <row r="36" spans="1:43" s="76" customFormat="1" ht="30" x14ac:dyDescent="0.25">
      <c r="A36" s="107">
        <v>15</v>
      </c>
      <c r="B36" s="107">
        <v>795101</v>
      </c>
      <c r="C36" s="73" t="s">
        <v>63</v>
      </c>
      <c r="D36" s="66" t="s">
        <v>139</v>
      </c>
      <c r="E36" s="67">
        <v>5.2350000000000003</v>
      </c>
      <c r="F36" s="67">
        <v>31927</v>
      </c>
      <c r="G36" s="68"/>
      <c r="H36" s="68"/>
      <c r="I36" s="62"/>
      <c r="J36" s="69"/>
      <c r="K36" s="107"/>
      <c r="L36" s="95"/>
      <c r="M36" s="107"/>
      <c r="N36" s="107"/>
      <c r="O36" s="107"/>
      <c r="P36" s="95"/>
      <c r="Q36" s="107"/>
      <c r="R36" s="70"/>
      <c r="S36" s="71"/>
      <c r="T36" s="107"/>
      <c r="U36" s="107"/>
      <c r="V36" s="95"/>
      <c r="W36" s="95"/>
      <c r="X36" s="95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69"/>
      <c r="AK36" s="107"/>
      <c r="AL36" s="107"/>
      <c r="AM36" s="107"/>
      <c r="AN36" s="107"/>
      <c r="AO36" s="107"/>
      <c r="AP36" s="118"/>
      <c r="AQ36" s="65"/>
    </row>
    <row r="37" spans="1:43" s="76" customFormat="1" x14ac:dyDescent="0.25">
      <c r="A37" s="161">
        <v>16</v>
      </c>
      <c r="B37" s="161">
        <v>795120</v>
      </c>
      <c r="C37" s="283" t="s">
        <v>64</v>
      </c>
      <c r="D37" s="165" t="s">
        <v>140</v>
      </c>
      <c r="E37" s="167">
        <v>98.02</v>
      </c>
      <c r="F37" s="167">
        <v>619259</v>
      </c>
      <c r="G37" s="169"/>
      <c r="H37" s="169"/>
      <c r="I37" s="171"/>
      <c r="J37" s="69"/>
      <c r="K37" s="107"/>
      <c r="L37" s="148"/>
      <c r="M37" s="161"/>
      <c r="N37" s="161"/>
      <c r="O37" s="161"/>
      <c r="P37" s="95"/>
      <c r="Q37" s="107"/>
      <c r="R37" s="235"/>
      <c r="S37" s="237"/>
      <c r="T37" s="161"/>
      <c r="U37" s="161"/>
      <c r="V37" s="95"/>
      <c r="W37" s="95"/>
      <c r="X37" s="148"/>
      <c r="Y37" s="161"/>
      <c r="Z37" s="161"/>
      <c r="AA37" s="161" t="s">
        <v>190</v>
      </c>
      <c r="AB37" s="107">
        <v>36.9</v>
      </c>
      <c r="AC37" s="95" t="s">
        <v>2</v>
      </c>
      <c r="AD37" s="173">
        <v>500000</v>
      </c>
      <c r="AE37" s="161"/>
      <c r="AF37" s="161"/>
      <c r="AG37" s="161" t="s">
        <v>190</v>
      </c>
      <c r="AH37" s="107">
        <v>3.7</v>
      </c>
      <c r="AI37" s="107" t="s">
        <v>2</v>
      </c>
      <c r="AJ37" s="231">
        <v>50000</v>
      </c>
      <c r="AK37" s="161"/>
      <c r="AL37" s="161"/>
      <c r="AM37" s="161" t="s">
        <v>190</v>
      </c>
      <c r="AN37" s="107"/>
      <c r="AO37" s="107" t="s">
        <v>2</v>
      </c>
      <c r="AP37" s="231"/>
      <c r="AQ37" s="293"/>
    </row>
    <row r="38" spans="1:43" s="76" customFormat="1" x14ac:dyDescent="0.25">
      <c r="A38" s="162"/>
      <c r="B38" s="162"/>
      <c r="C38" s="284"/>
      <c r="D38" s="166"/>
      <c r="E38" s="168"/>
      <c r="F38" s="168"/>
      <c r="G38" s="170"/>
      <c r="H38" s="170"/>
      <c r="I38" s="172"/>
      <c r="J38" s="69"/>
      <c r="K38" s="107"/>
      <c r="L38" s="149"/>
      <c r="M38" s="162"/>
      <c r="N38" s="162"/>
      <c r="O38" s="162"/>
      <c r="P38" s="95"/>
      <c r="Q38" s="107"/>
      <c r="R38" s="236"/>
      <c r="S38" s="238"/>
      <c r="T38" s="162"/>
      <c r="U38" s="162"/>
      <c r="V38" s="95"/>
      <c r="W38" s="95"/>
      <c r="X38" s="149"/>
      <c r="Y38" s="162"/>
      <c r="Z38" s="162"/>
      <c r="AA38" s="162"/>
      <c r="AB38" s="107">
        <v>314450</v>
      </c>
      <c r="AC38" s="106" t="s">
        <v>4</v>
      </c>
      <c r="AD38" s="174"/>
      <c r="AE38" s="162"/>
      <c r="AF38" s="162"/>
      <c r="AG38" s="162"/>
      <c r="AH38" s="107">
        <v>29600</v>
      </c>
      <c r="AI38" s="107" t="s">
        <v>203</v>
      </c>
      <c r="AJ38" s="232"/>
      <c r="AK38" s="162"/>
      <c r="AL38" s="162"/>
      <c r="AM38" s="162"/>
      <c r="AN38" s="107"/>
      <c r="AO38" s="107" t="s">
        <v>203</v>
      </c>
      <c r="AP38" s="232"/>
      <c r="AQ38" s="294"/>
    </row>
    <row r="39" spans="1:43" s="76" customFormat="1" x14ac:dyDescent="0.25">
      <c r="A39" s="161">
        <v>17</v>
      </c>
      <c r="B39" s="161">
        <v>795102</v>
      </c>
      <c r="C39" s="281" t="s">
        <v>65</v>
      </c>
      <c r="D39" s="165" t="s">
        <v>141</v>
      </c>
      <c r="E39" s="167">
        <v>14.744</v>
      </c>
      <c r="F39" s="167">
        <v>97015</v>
      </c>
      <c r="G39" s="169"/>
      <c r="H39" s="169"/>
      <c r="I39" s="171"/>
      <c r="J39" s="69"/>
      <c r="K39" s="107"/>
      <c r="L39" s="148"/>
      <c r="M39" s="161"/>
      <c r="N39" s="161"/>
      <c r="O39" s="161"/>
      <c r="P39" s="95"/>
      <c r="Q39" s="107"/>
      <c r="R39" s="235"/>
      <c r="S39" s="237"/>
      <c r="T39" s="161"/>
      <c r="U39" s="161"/>
      <c r="V39" s="95"/>
      <c r="W39" s="95"/>
      <c r="X39" s="148"/>
      <c r="Y39" s="161"/>
      <c r="Z39" s="161"/>
      <c r="AA39" s="161" t="s">
        <v>190</v>
      </c>
      <c r="AB39" s="107">
        <v>30</v>
      </c>
      <c r="AC39" s="95" t="s">
        <v>2</v>
      </c>
      <c r="AD39" s="173">
        <v>420970</v>
      </c>
      <c r="AE39" s="161"/>
      <c r="AF39" s="161"/>
      <c r="AG39" s="161" t="s">
        <v>190</v>
      </c>
      <c r="AH39" s="107">
        <v>3.7</v>
      </c>
      <c r="AI39" s="107" t="s">
        <v>2</v>
      </c>
      <c r="AJ39" s="231">
        <v>50000</v>
      </c>
      <c r="AK39" s="161"/>
      <c r="AL39" s="161"/>
      <c r="AM39" s="161" t="s">
        <v>190</v>
      </c>
      <c r="AN39" s="107"/>
      <c r="AO39" s="107" t="s">
        <v>2</v>
      </c>
      <c r="AP39" s="231"/>
      <c r="AQ39" s="293"/>
    </row>
    <row r="40" spans="1:43" s="76" customFormat="1" x14ac:dyDescent="0.25">
      <c r="A40" s="162"/>
      <c r="B40" s="162"/>
      <c r="C40" s="282"/>
      <c r="D40" s="166"/>
      <c r="E40" s="168"/>
      <c r="F40" s="168"/>
      <c r="G40" s="170"/>
      <c r="H40" s="170"/>
      <c r="I40" s="172"/>
      <c r="J40" s="69"/>
      <c r="K40" s="107"/>
      <c r="L40" s="149"/>
      <c r="M40" s="162"/>
      <c r="N40" s="162"/>
      <c r="O40" s="162"/>
      <c r="P40" s="95"/>
      <c r="Q40" s="107"/>
      <c r="R40" s="236"/>
      <c r="S40" s="238"/>
      <c r="T40" s="162"/>
      <c r="U40" s="162"/>
      <c r="V40" s="95"/>
      <c r="W40" s="95"/>
      <c r="X40" s="149"/>
      <c r="Y40" s="162"/>
      <c r="Z40" s="162"/>
      <c r="AA40" s="162"/>
      <c r="AB40" s="107">
        <v>240000</v>
      </c>
      <c r="AC40" s="106" t="s">
        <v>4</v>
      </c>
      <c r="AD40" s="174"/>
      <c r="AE40" s="162"/>
      <c r="AF40" s="162"/>
      <c r="AG40" s="162"/>
      <c r="AH40" s="107">
        <v>29600</v>
      </c>
      <c r="AI40" s="107" t="s">
        <v>203</v>
      </c>
      <c r="AJ40" s="232"/>
      <c r="AK40" s="162"/>
      <c r="AL40" s="162"/>
      <c r="AM40" s="162"/>
      <c r="AN40" s="107"/>
      <c r="AO40" s="107" t="s">
        <v>203</v>
      </c>
      <c r="AP40" s="232"/>
      <c r="AQ40" s="294"/>
    </row>
    <row r="41" spans="1:43" s="76" customFormat="1" x14ac:dyDescent="0.25">
      <c r="A41" s="161">
        <v>18</v>
      </c>
      <c r="B41" s="161">
        <v>795121</v>
      </c>
      <c r="C41" s="163" t="s">
        <v>66</v>
      </c>
      <c r="D41" s="165" t="s">
        <v>142</v>
      </c>
      <c r="E41" s="167">
        <v>1.78</v>
      </c>
      <c r="F41" s="167">
        <v>10255</v>
      </c>
      <c r="G41" s="169"/>
      <c r="H41" s="169"/>
      <c r="I41" s="171"/>
      <c r="J41" s="69"/>
      <c r="K41" s="107"/>
      <c r="L41" s="148"/>
      <c r="M41" s="161"/>
      <c r="N41" s="161"/>
      <c r="O41" s="161"/>
      <c r="P41" s="95"/>
      <c r="Q41" s="107"/>
      <c r="R41" s="235"/>
      <c r="S41" s="237"/>
      <c r="T41" s="161"/>
      <c r="U41" s="161"/>
      <c r="V41" s="95"/>
      <c r="W41" s="95"/>
      <c r="X41" s="148"/>
      <c r="Y41" s="161"/>
      <c r="Z41" s="161"/>
      <c r="AA41" s="161"/>
      <c r="AB41" s="107"/>
      <c r="AC41" s="107"/>
      <c r="AD41" s="161"/>
      <c r="AE41" s="161"/>
      <c r="AF41" s="161"/>
      <c r="AG41" s="161"/>
      <c r="AH41" s="107"/>
      <c r="AI41" s="107"/>
      <c r="AJ41" s="231"/>
      <c r="AK41" s="161"/>
      <c r="AL41" s="161"/>
      <c r="AM41" s="161" t="s">
        <v>190</v>
      </c>
      <c r="AN41" s="107"/>
      <c r="AO41" s="107" t="s">
        <v>2</v>
      </c>
      <c r="AP41" s="231"/>
      <c r="AQ41" s="293"/>
    </row>
    <row r="42" spans="1:43" s="76" customFormat="1" x14ac:dyDescent="0.25">
      <c r="A42" s="162"/>
      <c r="B42" s="162"/>
      <c r="C42" s="164"/>
      <c r="D42" s="166"/>
      <c r="E42" s="168"/>
      <c r="F42" s="168"/>
      <c r="G42" s="170"/>
      <c r="H42" s="170"/>
      <c r="I42" s="172"/>
      <c r="J42" s="69"/>
      <c r="K42" s="106"/>
      <c r="L42" s="149"/>
      <c r="M42" s="162"/>
      <c r="N42" s="162"/>
      <c r="O42" s="162"/>
      <c r="P42" s="95"/>
      <c r="Q42" s="107"/>
      <c r="R42" s="236"/>
      <c r="S42" s="238"/>
      <c r="T42" s="162"/>
      <c r="U42" s="162"/>
      <c r="V42" s="95"/>
      <c r="W42" s="95"/>
      <c r="X42" s="149"/>
      <c r="Y42" s="162"/>
      <c r="Z42" s="162"/>
      <c r="AA42" s="162"/>
      <c r="AB42" s="107"/>
      <c r="AC42" s="107"/>
      <c r="AD42" s="162"/>
      <c r="AE42" s="162"/>
      <c r="AF42" s="162"/>
      <c r="AG42" s="162"/>
      <c r="AH42" s="107"/>
      <c r="AI42" s="107"/>
      <c r="AJ42" s="232"/>
      <c r="AK42" s="162"/>
      <c r="AL42" s="162"/>
      <c r="AM42" s="162"/>
      <c r="AN42" s="107"/>
      <c r="AO42" s="107" t="s">
        <v>203</v>
      </c>
      <c r="AP42" s="232"/>
      <c r="AQ42" s="294"/>
    </row>
    <row r="43" spans="1:43" s="76" customFormat="1" x14ac:dyDescent="0.25">
      <c r="A43" s="161">
        <v>19</v>
      </c>
      <c r="B43" s="161">
        <v>795122</v>
      </c>
      <c r="C43" s="281" t="s">
        <v>67</v>
      </c>
      <c r="D43" s="165" t="s">
        <v>143</v>
      </c>
      <c r="E43" s="167">
        <v>83.753</v>
      </c>
      <c r="F43" s="167">
        <v>527644</v>
      </c>
      <c r="G43" s="169"/>
      <c r="H43" s="169"/>
      <c r="I43" s="171"/>
      <c r="J43" s="69"/>
      <c r="K43" s="107"/>
      <c r="L43" s="148"/>
      <c r="M43" s="161"/>
      <c r="N43" s="161"/>
      <c r="O43" s="161"/>
      <c r="P43" s="95"/>
      <c r="Q43" s="107"/>
      <c r="R43" s="235"/>
      <c r="S43" s="237"/>
      <c r="T43" s="161"/>
      <c r="U43" s="161"/>
      <c r="V43" s="95"/>
      <c r="W43" s="95"/>
      <c r="X43" s="148"/>
      <c r="Y43" s="161"/>
      <c r="Z43" s="161"/>
      <c r="AA43" s="161"/>
      <c r="AB43" s="107"/>
      <c r="AC43" s="107"/>
      <c r="AD43" s="161"/>
      <c r="AE43" s="161"/>
      <c r="AF43" s="161"/>
      <c r="AG43" s="161" t="s">
        <v>190</v>
      </c>
      <c r="AH43" s="107">
        <v>3.7</v>
      </c>
      <c r="AI43" s="107" t="s">
        <v>2</v>
      </c>
      <c r="AJ43" s="231">
        <v>50000</v>
      </c>
      <c r="AK43" s="161"/>
      <c r="AL43" s="161"/>
      <c r="AM43" s="161" t="s">
        <v>190</v>
      </c>
      <c r="AN43" s="107"/>
      <c r="AO43" s="107" t="s">
        <v>2</v>
      </c>
      <c r="AP43" s="231"/>
      <c r="AQ43" s="293"/>
    </row>
    <row r="44" spans="1:43" s="76" customFormat="1" x14ac:dyDescent="0.25">
      <c r="A44" s="162"/>
      <c r="B44" s="162"/>
      <c r="C44" s="282"/>
      <c r="D44" s="166"/>
      <c r="E44" s="168"/>
      <c r="F44" s="168"/>
      <c r="G44" s="170"/>
      <c r="H44" s="170"/>
      <c r="I44" s="172"/>
      <c r="J44" s="69"/>
      <c r="K44" s="107"/>
      <c r="L44" s="149"/>
      <c r="M44" s="162"/>
      <c r="N44" s="162"/>
      <c r="O44" s="162"/>
      <c r="P44" s="95"/>
      <c r="Q44" s="107"/>
      <c r="R44" s="236"/>
      <c r="S44" s="238"/>
      <c r="T44" s="162"/>
      <c r="U44" s="162"/>
      <c r="V44" s="95"/>
      <c r="W44" s="95"/>
      <c r="X44" s="149"/>
      <c r="Y44" s="162"/>
      <c r="Z44" s="162"/>
      <c r="AA44" s="162"/>
      <c r="AB44" s="107"/>
      <c r="AC44" s="107"/>
      <c r="AD44" s="162"/>
      <c r="AE44" s="162"/>
      <c r="AF44" s="162"/>
      <c r="AG44" s="162"/>
      <c r="AH44" s="107">
        <v>29600</v>
      </c>
      <c r="AI44" s="107" t="s">
        <v>203</v>
      </c>
      <c r="AJ44" s="232"/>
      <c r="AK44" s="162"/>
      <c r="AL44" s="162"/>
      <c r="AM44" s="162"/>
      <c r="AN44" s="107"/>
      <c r="AO44" s="107" t="s">
        <v>203</v>
      </c>
      <c r="AP44" s="232"/>
      <c r="AQ44" s="294"/>
    </row>
    <row r="45" spans="1:43" s="76" customFormat="1" x14ac:dyDescent="0.25">
      <c r="A45" s="161">
        <v>20</v>
      </c>
      <c r="B45" s="161">
        <v>795092</v>
      </c>
      <c r="C45" s="163" t="s">
        <v>68</v>
      </c>
      <c r="D45" s="165" t="s">
        <v>144</v>
      </c>
      <c r="E45" s="167">
        <v>18.3</v>
      </c>
      <c r="F45" s="167">
        <v>122451</v>
      </c>
      <c r="G45" s="169"/>
      <c r="H45" s="169"/>
      <c r="I45" s="171"/>
      <c r="J45" s="69"/>
      <c r="K45" s="107"/>
      <c r="L45" s="148"/>
      <c r="M45" s="161"/>
      <c r="N45" s="161"/>
      <c r="O45" s="161"/>
      <c r="P45" s="95"/>
      <c r="Q45" s="107"/>
      <c r="R45" s="235"/>
      <c r="S45" s="169" t="s">
        <v>145</v>
      </c>
      <c r="T45" s="169" t="s">
        <v>146</v>
      </c>
      <c r="U45" s="171" t="s">
        <v>190</v>
      </c>
      <c r="V45" s="69">
        <v>4</v>
      </c>
      <c r="W45" s="134" t="s">
        <v>2</v>
      </c>
      <c r="X45" s="148">
        <v>51997.4</v>
      </c>
      <c r="Y45" s="161"/>
      <c r="Z45" s="161"/>
      <c r="AA45" s="161"/>
      <c r="AB45" s="107"/>
      <c r="AC45" s="107"/>
      <c r="AD45" s="161"/>
      <c r="AE45" s="161"/>
      <c r="AF45" s="161"/>
      <c r="AG45" s="161"/>
      <c r="AH45" s="107"/>
      <c r="AI45" s="107"/>
      <c r="AJ45" s="231"/>
      <c r="AK45" s="161"/>
      <c r="AL45" s="161"/>
      <c r="AM45" s="161" t="s">
        <v>190</v>
      </c>
      <c r="AN45" s="107">
        <v>1.3</v>
      </c>
      <c r="AO45" s="107" t="s">
        <v>2</v>
      </c>
      <c r="AP45" s="231">
        <v>20000</v>
      </c>
      <c r="AQ45" s="293"/>
    </row>
    <row r="46" spans="1:43" s="76" customFormat="1" x14ac:dyDescent="0.25">
      <c r="A46" s="162"/>
      <c r="B46" s="162"/>
      <c r="C46" s="164"/>
      <c r="D46" s="166"/>
      <c r="E46" s="168"/>
      <c r="F46" s="168"/>
      <c r="G46" s="170"/>
      <c r="H46" s="170"/>
      <c r="I46" s="172"/>
      <c r="J46" s="69"/>
      <c r="K46" s="106"/>
      <c r="L46" s="149"/>
      <c r="M46" s="162"/>
      <c r="N46" s="162"/>
      <c r="O46" s="162"/>
      <c r="P46" s="95"/>
      <c r="Q46" s="107"/>
      <c r="R46" s="236"/>
      <c r="S46" s="170"/>
      <c r="T46" s="170"/>
      <c r="U46" s="172"/>
      <c r="V46" s="69">
        <v>28000</v>
      </c>
      <c r="W46" s="132" t="s">
        <v>4</v>
      </c>
      <c r="X46" s="149"/>
      <c r="Y46" s="162"/>
      <c r="Z46" s="162"/>
      <c r="AA46" s="162"/>
      <c r="AB46" s="107"/>
      <c r="AC46" s="107"/>
      <c r="AD46" s="162"/>
      <c r="AE46" s="162"/>
      <c r="AF46" s="162"/>
      <c r="AG46" s="162"/>
      <c r="AH46" s="107"/>
      <c r="AI46" s="107"/>
      <c r="AJ46" s="232"/>
      <c r="AK46" s="162"/>
      <c r="AL46" s="162"/>
      <c r="AM46" s="162"/>
      <c r="AN46" s="107">
        <v>10400</v>
      </c>
      <c r="AO46" s="107" t="s">
        <v>203</v>
      </c>
      <c r="AP46" s="232"/>
      <c r="AQ46" s="294"/>
    </row>
    <row r="47" spans="1:43" s="76" customFormat="1" x14ac:dyDescent="0.25">
      <c r="A47" s="161">
        <v>21</v>
      </c>
      <c r="B47" s="161">
        <v>795093</v>
      </c>
      <c r="C47" s="281" t="s">
        <v>69</v>
      </c>
      <c r="D47" s="165" t="s">
        <v>147</v>
      </c>
      <c r="E47" s="167">
        <v>43.131</v>
      </c>
      <c r="F47" s="167">
        <v>264481</v>
      </c>
      <c r="G47" s="169"/>
      <c r="H47" s="169"/>
      <c r="I47" s="171"/>
      <c r="J47" s="69"/>
      <c r="K47" s="107"/>
      <c r="L47" s="148"/>
      <c r="M47" s="161"/>
      <c r="N47" s="161"/>
      <c r="O47" s="161"/>
      <c r="P47" s="95"/>
      <c r="Q47" s="107"/>
      <c r="R47" s="235"/>
      <c r="S47" s="237"/>
      <c r="T47" s="161"/>
      <c r="U47" s="161"/>
      <c r="V47" s="95"/>
      <c r="W47" s="95"/>
      <c r="X47" s="148"/>
      <c r="Y47" s="161"/>
      <c r="Z47" s="161"/>
      <c r="AA47" s="161"/>
      <c r="AB47" s="107"/>
      <c r="AC47" s="107"/>
      <c r="AD47" s="161"/>
      <c r="AE47" s="161"/>
      <c r="AF47" s="161"/>
      <c r="AG47" s="161" t="s">
        <v>190</v>
      </c>
      <c r="AH47" s="107">
        <v>1.5</v>
      </c>
      <c r="AI47" s="107" t="s">
        <v>2</v>
      </c>
      <c r="AJ47" s="231">
        <v>20000</v>
      </c>
      <c r="AK47" s="161"/>
      <c r="AL47" s="161"/>
      <c r="AM47" s="161" t="s">
        <v>190</v>
      </c>
      <c r="AN47" s="107"/>
      <c r="AO47" s="107"/>
      <c r="AP47" s="231"/>
      <c r="AQ47" s="293"/>
    </row>
    <row r="48" spans="1:43" s="76" customFormat="1" x14ac:dyDescent="0.25">
      <c r="A48" s="162"/>
      <c r="B48" s="162"/>
      <c r="C48" s="282"/>
      <c r="D48" s="166"/>
      <c r="E48" s="168"/>
      <c r="F48" s="168"/>
      <c r="G48" s="170"/>
      <c r="H48" s="170"/>
      <c r="I48" s="172"/>
      <c r="J48" s="69"/>
      <c r="K48" s="107"/>
      <c r="L48" s="149"/>
      <c r="M48" s="162"/>
      <c r="N48" s="162"/>
      <c r="O48" s="162"/>
      <c r="P48" s="95"/>
      <c r="Q48" s="107"/>
      <c r="R48" s="236"/>
      <c r="S48" s="238"/>
      <c r="T48" s="162"/>
      <c r="U48" s="162"/>
      <c r="V48" s="95"/>
      <c r="W48" s="95"/>
      <c r="X48" s="149"/>
      <c r="Y48" s="162"/>
      <c r="Z48" s="162"/>
      <c r="AA48" s="162"/>
      <c r="AB48" s="107"/>
      <c r="AC48" s="107"/>
      <c r="AD48" s="162"/>
      <c r="AE48" s="162"/>
      <c r="AF48" s="162"/>
      <c r="AG48" s="162"/>
      <c r="AH48" s="107">
        <v>12000</v>
      </c>
      <c r="AI48" s="107" t="s">
        <v>203</v>
      </c>
      <c r="AJ48" s="232"/>
      <c r="AK48" s="162"/>
      <c r="AL48" s="162"/>
      <c r="AM48" s="162"/>
      <c r="AN48" s="107"/>
      <c r="AO48" s="107"/>
      <c r="AP48" s="232"/>
      <c r="AQ48" s="294"/>
    </row>
    <row r="49" spans="1:43" s="76" customFormat="1" x14ac:dyDescent="0.25">
      <c r="A49" s="161">
        <v>22</v>
      </c>
      <c r="B49" s="161">
        <v>795080</v>
      </c>
      <c r="C49" s="163" t="s">
        <v>70</v>
      </c>
      <c r="D49" s="165" t="s">
        <v>148</v>
      </c>
      <c r="E49" s="167">
        <v>71.8</v>
      </c>
      <c r="F49" s="167">
        <v>518989</v>
      </c>
      <c r="G49" s="169"/>
      <c r="H49" s="169"/>
      <c r="I49" s="171"/>
      <c r="J49" s="69"/>
      <c r="K49" s="107"/>
      <c r="L49" s="148"/>
      <c r="M49" s="161"/>
      <c r="N49" s="161"/>
      <c r="O49" s="161"/>
      <c r="P49" s="95"/>
      <c r="Q49" s="107"/>
      <c r="R49" s="235"/>
      <c r="S49" s="237"/>
      <c r="T49" s="161"/>
      <c r="U49" s="171"/>
      <c r="V49" s="95"/>
      <c r="W49" s="95"/>
      <c r="X49" s="148"/>
      <c r="Y49" s="161"/>
      <c r="Z49" s="161"/>
      <c r="AA49" s="161"/>
      <c r="AB49" s="107"/>
      <c r="AC49" s="107"/>
      <c r="AD49" s="161"/>
      <c r="AE49" s="161"/>
      <c r="AF49" s="161"/>
      <c r="AG49" s="161" t="s">
        <v>190</v>
      </c>
      <c r="AH49" s="107">
        <v>2.2000000000000002</v>
      </c>
      <c r="AI49" s="107" t="s">
        <v>2</v>
      </c>
      <c r="AJ49" s="231">
        <v>30000</v>
      </c>
      <c r="AK49" s="161"/>
      <c r="AL49" s="161"/>
      <c r="AM49" s="161" t="s">
        <v>190</v>
      </c>
      <c r="AN49" s="107">
        <v>2.1</v>
      </c>
      <c r="AO49" s="107" t="s">
        <v>2</v>
      </c>
      <c r="AP49" s="231">
        <v>30000</v>
      </c>
      <c r="AQ49" s="293"/>
    </row>
    <row r="50" spans="1:43" s="76" customFormat="1" x14ac:dyDescent="0.25">
      <c r="A50" s="162"/>
      <c r="B50" s="162"/>
      <c r="C50" s="164"/>
      <c r="D50" s="166"/>
      <c r="E50" s="168"/>
      <c r="F50" s="168"/>
      <c r="G50" s="170"/>
      <c r="H50" s="170"/>
      <c r="I50" s="172"/>
      <c r="J50" s="69"/>
      <c r="K50" s="107"/>
      <c r="L50" s="149"/>
      <c r="M50" s="162"/>
      <c r="N50" s="162"/>
      <c r="O50" s="162"/>
      <c r="P50" s="95"/>
      <c r="Q50" s="107"/>
      <c r="R50" s="236"/>
      <c r="S50" s="238"/>
      <c r="T50" s="162"/>
      <c r="U50" s="172"/>
      <c r="V50" s="95"/>
      <c r="W50" s="106"/>
      <c r="X50" s="149"/>
      <c r="Y50" s="162"/>
      <c r="Z50" s="162"/>
      <c r="AA50" s="162"/>
      <c r="AB50" s="107"/>
      <c r="AC50" s="107"/>
      <c r="AD50" s="162"/>
      <c r="AE50" s="162"/>
      <c r="AF50" s="162"/>
      <c r="AG50" s="162"/>
      <c r="AH50" s="107">
        <v>17600</v>
      </c>
      <c r="AI50" s="107" t="s">
        <v>203</v>
      </c>
      <c r="AJ50" s="232"/>
      <c r="AK50" s="162"/>
      <c r="AL50" s="162"/>
      <c r="AM50" s="162"/>
      <c r="AN50" s="107">
        <v>17850</v>
      </c>
      <c r="AO50" s="107" t="s">
        <v>203</v>
      </c>
      <c r="AP50" s="232"/>
      <c r="AQ50" s="294"/>
    </row>
    <row r="51" spans="1:43" s="76" customFormat="1" x14ac:dyDescent="0.25">
      <c r="A51" s="161">
        <v>23</v>
      </c>
      <c r="B51" s="161">
        <v>795094</v>
      </c>
      <c r="C51" s="163" t="s">
        <v>71</v>
      </c>
      <c r="D51" s="165" t="s">
        <v>149</v>
      </c>
      <c r="E51" s="167">
        <v>37.500999999999998</v>
      </c>
      <c r="F51" s="167">
        <v>234650</v>
      </c>
      <c r="G51" s="169"/>
      <c r="H51" s="169"/>
      <c r="I51" s="171"/>
      <c r="J51" s="69"/>
      <c r="K51" s="107"/>
      <c r="L51" s="148"/>
      <c r="M51" s="161"/>
      <c r="N51" s="161"/>
      <c r="O51" s="161"/>
      <c r="P51" s="95"/>
      <c r="Q51" s="107"/>
      <c r="R51" s="235"/>
      <c r="S51" s="285" t="s">
        <v>150</v>
      </c>
      <c r="T51" s="161" t="s">
        <v>151</v>
      </c>
      <c r="U51" s="171" t="s">
        <v>102</v>
      </c>
      <c r="V51" s="95">
        <v>2</v>
      </c>
      <c r="W51" s="95" t="s">
        <v>2</v>
      </c>
      <c r="X51" s="148">
        <v>27912</v>
      </c>
      <c r="Y51" s="161"/>
      <c r="Z51" s="161"/>
      <c r="AA51" s="161"/>
      <c r="AB51" s="107"/>
      <c r="AC51" s="107"/>
      <c r="AD51" s="161"/>
      <c r="AE51" s="161"/>
      <c r="AF51" s="161"/>
      <c r="AG51" s="161" t="s">
        <v>190</v>
      </c>
      <c r="AH51" s="107">
        <v>2.2000000000000002</v>
      </c>
      <c r="AI51" s="107" t="s">
        <v>2</v>
      </c>
      <c r="AJ51" s="231">
        <v>30000</v>
      </c>
      <c r="AK51" s="161"/>
      <c r="AL51" s="161"/>
      <c r="AM51" s="161" t="s">
        <v>190</v>
      </c>
      <c r="AN51" s="107"/>
      <c r="AO51" s="107"/>
      <c r="AP51" s="231"/>
      <c r="AQ51" s="293"/>
    </row>
    <row r="52" spans="1:43" s="76" customFormat="1" x14ac:dyDescent="0.25">
      <c r="A52" s="162"/>
      <c r="B52" s="162"/>
      <c r="C52" s="164"/>
      <c r="D52" s="166"/>
      <c r="E52" s="168"/>
      <c r="F52" s="168"/>
      <c r="G52" s="170"/>
      <c r="H52" s="170"/>
      <c r="I52" s="172"/>
      <c r="J52" s="69"/>
      <c r="K52" s="107"/>
      <c r="L52" s="149"/>
      <c r="M52" s="162"/>
      <c r="N52" s="162"/>
      <c r="O52" s="162"/>
      <c r="P52" s="95"/>
      <c r="Q52" s="107"/>
      <c r="R52" s="236"/>
      <c r="S52" s="285"/>
      <c r="T52" s="162"/>
      <c r="U52" s="172"/>
      <c r="V52" s="95">
        <v>16000</v>
      </c>
      <c r="W52" s="132" t="s">
        <v>4</v>
      </c>
      <c r="X52" s="149"/>
      <c r="Y52" s="162"/>
      <c r="Z52" s="162"/>
      <c r="AA52" s="162"/>
      <c r="AB52" s="107"/>
      <c r="AC52" s="107"/>
      <c r="AD52" s="162"/>
      <c r="AE52" s="162"/>
      <c r="AF52" s="162"/>
      <c r="AG52" s="162"/>
      <c r="AH52" s="107">
        <v>17600</v>
      </c>
      <c r="AI52" s="107" t="s">
        <v>203</v>
      </c>
      <c r="AJ52" s="232"/>
      <c r="AK52" s="162"/>
      <c r="AL52" s="162"/>
      <c r="AM52" s="162"/>
      <c r="AN52" s="107"/>
      <c r="AO52" s="107"/>
      <c r="AP52" s="232"/>
      <c r="AQ52" s="294"/>
    </row>
    <row r="53" spans="1:43" s="76" customFormat="1" x14ac:dyDescent="0.25">
      <c r="A53" s="161">
        <v>24</v>
      </c>
      <c r="B53" s="161">
        <v>795103</v>
      </c>
      <c r="C53" s="163" t="s">
        <v>72</v>
      </c>
      <c r="D53" s="165" t="s">
        <v>152</v>
      </c>
      <c r="E53" s="167">
        <v>24.5</v>
      </c>
      <c r="F53" s="167">
        <v>127222</v>
      </c>
      <c r="G53" s="169"/>
      <c r="H53" s="169"/>
      <c r="I53" s="171"/>
      <c r="J53" s="69"/>
      <c r="K53" s="107"/>
      <c r="L53" s="148"/>
      <c r="M53" s="161"/>
      <c r="N53" s="161"/>
      <c r="O53" s="171"/>
      <c r="P53" s="95"/>
      <c r="Q53" s="107"/>
      <c r="R53" s="235"/>
      <c r="S53" s="237" t="s">
        <v>119</v>
      </c>
      <c r="T53" s="161" t="s">
        <v>154</v>
      </c>
      <c r="U53" s="171" t="s">
        <v>102</v>
      </c>
      <c r="V53" s="95">
        <v>4.5</v>
      </c>
      <c r="W53" s="95" t="s">
        <v>2</v>
      </c>
      <c r="X53" s="148"/>
      <c r="Y53" s="161"/>
      <c r="Z53" s="161"/>
      <c r="AA53" s="161"/>
      <c r="AB53" s="107"/>
      <c r="AC53" s="107"/>
      <c r="AD53" s="161"/>
      <c r="AE53" s="161"/>
      <c r="AF53" s="161"/>
      <c r="AG53" s="161" t="s">
        <v>190</v>
      </c>
      <c r="AH53" s="107">
        <v>1.5</v>
      </c>
      <c r="AI53" s="107" t="s">
        <v>2</v>
      </c>
      <c r="AJ53" s="231">
        <v>20000</v>
      </c>
      <c r="AK53" s="161"/>
      <c r="AL53" s="161"/>
      <c r="AM53" s="161" t="s">
        <v>190</v>
      </c>
      <c r="AN53" s="107"/>
      <c r="AO53" s="107"/>
      <c r="AP53" s="231"/>
      <c r="AQ53" s="293"/>
    </row>
    <row r="54" spans="1:43" s="76" customFormat="1" x14ac:dyDescent="0.25">
      <c r="A54" s="162"/>
      <c r="B54" s="162"/>
      <c r="C54" s="164"/>
      <c r="D54" s="166"/>
      <c r="E54" s="168"/>
      <c r="F54" s="168"/>
      <c r="G54" s="170"/>
      <c r="H54" s="170"/>
      <c r="I54" s="172"/>
      <c r="J54" s="69"/>
      <c r="K54" s="106"/>
      <c r="L54" s="149"/>
      <c r="M54" s="162"/>
      <c r="N54" s="162"/>
      <c r="O54" s="172"/>
      <c r="P54" s="95"/>
      <c r="Q54" s="106"/>
      <c r="R54" s="236"/>
      <c r="S54" s="238"/>
      <c r="T54" s="162"/>
      <c r="U54" s="172"/>
      <c r="V54" s="95">
        <v>33750</v>
      </c>
      <c r="W54" s="106" t="s">
        <v>4</v>
      </c>
      <c r="X54" s="149"/>
      <c r="Y54" s="162"/>
      <c r="Z54" s="162"/>
      <c r="AA54" s="162"/>
      <c r="AB54" s="107"/>
      <c r="AC54" s="107"/>
      <c r="AD54" s="162"/>
      <c r="AE54" s="162"/>
      <c r="AF54" s="162"/>
      <c r="AG54" s="162"/>
      <c r="AH54" s="107">
        <v>12000</v>
      </c>
      <c r="AI54" s="107" t="s">
        <v>203</v>
      </c>
      <c r="AJ54" s="232"/>
      <c r="AK54" s="162"/>
      <c r="AL54" s="162"/>
      <c r="AM54" s="162"/>
      <c r="AN54" s="107"/>
      <c r="AO54" s="107"/>
      <c r="AP54" s="232"/>
      <c r="AQ54" s="294"/>
    </row>
    <row r="55" spans="1:43" s="76" customFormat="1" ht="30" x14ac:dyDescent="0.25">
      <c r="A55" s="107">
        <v>25</v>
      </c>
      <c r="B55" s="107">
        <v>795095</v>
      </c>
      <c r="C55" s="73" t="s">
        <v>73</v>
      </c>
      <c r="D55" s="66" t="s">
        <v>155</v>
      </c>
      <c r="E55" s="67">
        <v>1.0489999999999999</v>
      </c>
      <c r="F55" s="67">
        <v>3585</v>
      </c>
      <c r="G55" s="68"/>
      <c r="H55" s="68"/>
      <c r="I55" s="62"/>
      <c r="J55" s="69"/>
      <c r="K55" s="107"/>
      <c r="L55" s="95"/>
      <c r="M55" s="107"/>
      <c r="N55" s="107"/>
      <c r="O55" s="107"/>
      <c r="P55" s="95"/>
      <c r="Q55" s="107"/>
      <c r="R55" s="70"/>
      <c r="S55" s="71"/>
      <c r="T55" s="107"/>
      <c r="U55" s="107"/>
      <c r="V55" s="95"/>
      <c r="W55" s="95"/>
      <c r="X55" s="95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69"/>
      <c r="AK55" s="107"/>
      <c r="AL55" s="107"/>
      <c r="AM55" s="107"/>
      <c r="AN55" s="107"/>
      <c r="AO55" s="107"/>
      <c r="AP55" s="121"/>
      <c r="AQ55" s="65"/>
    </row>
    <row r="56" spans="1:43" s="76" customFormat="1" x14ac:dyDescent="0.25">
      <c r="A56" s="161">
        <v>26</v>
      </c>
      <c r="B56" s="161">
        <v>795075</v>
      </c>
      <c r="C56" s="281" t="s">
        <v>74</v>
      </c>
      <c r="D56" s="165" t="s">
        <v>156</v>
      </c>
      <c r="E56" s="167">
        <v>3.8</v>
      </c>
      <c r="F56" s="167">
        <v>31340</v>
      </c>
      <c r="G56" s="169"/>
      <c r="H56" s="169"/>
      <c r="I56" s="171"/>
      <c r="J56" s="69"/>
      <c r="K56" s="107"/>
      <c r="L56" s="148"/>
      <c r="M56" s="161"/>
      <c r="N56" s="161"/>
      <c r="O56" s="161"/>
      <c r="P56" s="95"/>
      <c r="Q56" s="107"/>
      <c r="R56" s="235"/>
      <c r="S56" s="237"/>
      <c r="T56" s="161"/>
      <c r="U56" s="161"/>
      <c r="V56" s="95"/>
      <c r="W56" s="95"/>
      <c r="X56" s="148"/>
      <c r="Y56" s="161"/>
      <c r="Z56" s="161"/>
      <c r="AA56" s="161"/>
      <c r="AB56" s="107"/>
      <c r="AC56" s="107"/>
      <c r="AD56" s="161"/>
      <c r="AE56" s="161"/>
      <c r="AF56" s="161"/>
      <c r="AG56" s="161"/>
      <c r="AH56" s="107"/>
      <c r="AI56" s="107"/>
      <c r="AJ56" s="231"/>
      <c r="AK56" s="161"/>
      <c r="AL56" s="161"/>
      <c r="AM56" s="161" t="s">
        <v>190</v>
      </c>
      <c r="AN56" s="107">
        <v>3.5</v>
      </c>
      <c r="AO56" s="107" t="s">
        <v>2</v>
      </c>
      <c r="AP56" s="231">
        <v>50000</v>
      </c>
      <c r="AQ56" s="293"/>
    </row>
    <row r="57" spans="1:43" s="76" customFormat="1" x14ac:dyDescent="0.25">
      <c r="A57" s="162"/>
      <c r="B57" s="162"/>
      <c r="C57" s="282"/>
      <c r="D57" s="166"/>
      <c r="E57" s="168"/>
      <c r="F57" s="168"/>
      <c r="G57" s="170"/>
      <c r="H57" s="170"/>
      <c r="I57" s="172"/>
      <c r="J57" s="69"/>
      <c r="K57" s="107"/>
      <c r="L57" s="149"/>
      <c r="M57" s="162"/>
      <c r="N57" s="162"/>
      <c r="O57" s="162"/>
      <c r="P57" s="95"/>
      <c r="Q57" s="107"/>
      <c r="R57" s="236"/>
      <c r="S57" s="238"/>
      <c r="T57" s="162"/>
      <c r="U57" s="162"/>
      <c r="V57" s="95"/>
      <c r="W57" s="95"/>
      <c r="X57" s="149"/>
      <c r="Y57" s="162"/>
      <c r="Z57" s="162"/>
      <c r="AA57" s="162"/>
      <c r="AB57" s="107"/>
      <c r="AC57" s="107"/>
      <c r="AD57" s="162"/>
      <c r="AE57" s="162"/>
      <c r="AF57" s="162"/>
      <c r="AG57" s="162"/>
      <c r="AH57" s="107"/>
      <c r="AI57" s="107"/>
      <c r="AJ57" s="232"/>
      <c r="AK57" s="162"/>
      <c r="AL57" s="162"/>
      <c r="AM57" s="162"/>
      <c r="AN57" s="107">
        <v>28000</v>
      </c>
      <c r="AO57" s="107" t="s">
        <v>203</v>
      </c>
      <c r="AP57" s="232"/>
      <c r="AQ57" s="294"/>
    </row>
    <row r="58" spans="1:43" s="76" customFormat="1" x14ac:dyDescent="0.25">
      <c r="A58" s="161">
        <v>27</v>
      </c>
      <c r="B58" s="161">
        <v>795104</v>
      </c>
      <c r="C58" s="163" t="s">
        <v>75</v>
      </c>
      <c r="D58" s="165" t="s">
        <v>157</v>
      </c>
      <c r="E58" s="167">
        <v>1.1299999999999999</v>
      </c>
      <c r="F58" s="167">
        <v>7910</v>
      </c>
      <c r="G58" s="169"/>
      <c r="H58" s="169"/>
      <c r="I58" s="171"/>
      <c r="J58" s="69"/>
      <c r="K58" s="107"/>
      <c r="L58" s="148"/>
      <c r="M58" s="161"/>
      <c r="N58" s="161"/>
      <c r="O58" s="161"/>
      <c r="P58" s="95"/>
      <c r="Q58" s="107"/>
      <c r="R58" s="235"/>
      <c r="S58" s="237"/>
      <c r="T58" s="161"/>
      <c r="U58" s="161"/>
      <c r="V58" s="95"/>
      <c r="W58" s="95"/>
      <c r="X58" s="148"/>
      <c r="Y58" s="161"/>
      <c r="Z58" s="161"/>
      <c r="AA58" s="161"/>
      <c r="AB58" s="107"/>
      <c r="AC58" s="107"/>
      <c r="AD58" s="161"/>
      <c r="AE58" s="161"/>
      <c r="AF58" s="161"/>
      <c r="AG58" s="161" t="s">
        <v>190</v>
      </c>
      <c r="AH58" s="107">
        <v>1.1000000000000001</v>
      </c>
      <c r="AI58" s="107" t="s">
        <v>2</v>
      </c>
      <c r="AJ58" s="231">
        <v>15000</v>
      </c>
      <c r="AK58" s="161"/>
      <c r="AL58" s="161"/>
      <c r="AM58" s="161"/>
      <c r="AN58" s="107"/>
      <c r="AO58" s="107"/>
      <c r="AP58" s="231"/>
      <c r="AQ58" s="293"/>
    </row>
    <row r="59" spans="1:43" s="76" customFormat="1" ht="15.75" thickBot="1" x14ac:dyDescent="0.3">
      <c r="A59" s="162"/>
      <c r="B59" s="162"/>
      <c r="C59" s="164"/>
      <c r="D59" s="166"/>
      <c r="E59" s="168"/>
      <c r="F59" s="168"/>
      <c r="G59" s="170"/>
      <c r="H59" s="170"/>
      <c r="I59" s="172"/>
      <c r="J59" s="69"/>
      <c r="K59" s="106"/>
      <c r="L59" s="149"/>
      <c r="M59" s="162"/>
      <c r="N59" s="162"/>
      <c r="O59" s="162"/>
      <c r="P59" s="95"/>
      <c r="Q59" s="107"/>
      <c r="R59" s="236"/>
      <c r="S59" s="238"/>
      <c r="T59" s="162"/>
      <c r="U59" s="162"/>
      <c r="V59" s="95"/>
      <c r="W59" s="95"/>
      <c r="X59" s="149"/>
      <c r="Y59" s="162"/>
      <c r="Z59" s="162"/>
      <c r="AA59" s="162"/>
      <c r="AB59" s="107"/>
      <c r="AC59" s="107"/>
      <c r="AD59" s="162"/>
      <c r="AE59" s="162"/>
      <c r="AF59" s="162"/>
      <c r="AG59" s="162"/>
      <c r="AH59" s="107">
        <v>8800</v>
      </c>
      <c r="AI59" s="107" t="s">
        <v>203</v>
      </c>
      <c r="AJ59" s="232"/>
      <c r="AK59" s="162"/>
      <c r="AL59" s="162"/>
      <c r="AM59" s="162"/>
      <c r="AN59" s="107"/>
      <c r="AO59" s="107"/>
      <c r="AP59" s="232"/>
      <c r="AQ59" s="294"/>
    </row>
    <row r="60" spans="1:43" s="76" customFormat="1" ht="15" customHeight="1" thickBot="1" x14ac:dyDescent="0.3">
      <c r="A60" s="161">
        <v>28</v>
      </c>
      <c r="B60" s="161">
        <v>795123</v>
      </c>
      <c r="C60" s="265" t="s">
        <v>76</v>
      </c>
      <c r="D60" s="165" t="s">
        <v>158</v>
      </c>
      <c r="E60" s="167">
        <v>125.9</v>
      </c>
      <c r="F60" s="167">
        <v>885710</v>
      </c>
      <c r="G60" s="169"/>
      <c r="H60" s="169"/>
      <c r="I60" s="171"/>
      <c r="J60" s="69"/>
      <c r="K60" s="107"/>
      <c r="L60" s="148"/>
      <c r="M60" s="139" t="s">
        <v>220</v>
      </c>
      <c r="N60" s="139" t="s">
        <v>221</v>
      </c>
      <c r="O60" s="171" t="s">
        <v>102</v>
      </c>
      <c r="P60" s="95">
        <v>19</v>
      </c>
      <c r="Q60" s="95" t="s">
        <v>2</v>
      </c>
      <c r="R60" s="287">
        <v>256500</v>
      </c>
      <c r="S60" s="243" t="s">
        <v>226</v>
      </c>
      <c r="T60" s="243" t="s">
        <v>227</v>
      </c>
      <c r="U60" s="243" t="s">
        <v>190</v>
      </c>
      <c r="V60" s="142">
        <v>2.8</v>
      </c>
      <c r="W60" s="142" t="s">
        <v>2</v>
      </c>
      <c r="X60" s="243">
        <v>37941.599999999999</v>
      </c>
      <c r="Y60" s="161"/>
      <c r="Z60" s="161"/>
      <c r="AA60" s="161"/>
      <c r="AB60" s="107"/>
      <c r="AC60" s="107"/>
      <c r="AD60" s="161"/>
      <c r="AE60" s="161"/>
      <c r="AF60" s="161"/>
      <c r="AG60" s="161" t="s">
        <v>190</v>
      </c>
      <c r="AH60" s="107">
        <v>7.4</v>
      </c>
      <c r="AI60" s="107" t="s">
        <v>2</v>
      </c>
      <c r="AJ60" s="231">
        <v>100000</v>
      </c>
      <c r="AK60" s="161"/>
      <c r="AL60" s="161"/>
      <c r="AM60" s="161" t="s">
        <v>190</v>
      </c>
      <c r="AN60" s="107"/>
      <c r="AO60" s="107"/>
      <c r="AP60" s="231"/>
      <c r="AQ60" s="293"/>
    </row>
    <row r="61" spans="1:43" s="76" customFormat="1" ht="15.75" thickBot="1" x14ac:dyDescent="0.3">
      <c r="A61" s="162"/>
      <c r="B61" s="162"/>
      <c r="C61" s="266"/>
      <c r="D61" s="166"/>
      <c r="E61" s="168"/>
      <c r="F61" s="168"/>
      <c r="G61" s="170"/>
      <c r="H61" s="170"/>
      <c r="I61" s="172"/>
      <c r="J61" s="69"/>
      <c r="K61" s="106"/>
      <c r="L61" s="149"/>
      <c r="M61" s="140" t="s">
        <v>199</v>
      </c>
      <c r="N61" s="141" t="s">
        <v>200</v>
      </c>
      <c r="O61" s="286"/>
      <c r="P61" s="95">
        <v>142500</v>
      </c>
      <c r="Q61" s="132" t="s">
        <v>4</v>
      </c>
      <c r="R61" s="288"/>
      <c r="S61" s="244"/>
      <c r="T61" s="244"/>
      <c r="U61" s="244"/>
      <c r="V61" s="143">
        <v>21000</v>
      </c>
      <c r="W61" s="132" t="s">
        <v>4</v>
      </c>
      <c r="X61" s="244"/>
      <c r="Y61" s="162"/>
      <c r="Z61" s="162"/>
      <c r="AA61" s="162"/>
      <c r="AB61" s="107"/>
      <c r="AC61" s="107"/>
      <c r="AD61" s="162"/>
      <c r="AE61" s="162"/>
      <c r="AF61" s="162"/>
      <c r="AG61" s="162"/>
      <c r="AH61" s="107">
        <v>59200</v>
      </c>
      <c r="AI61" s="107" t="s">
        <v>203</v>
      </c>
      <c r="AJ61" s="232"/>
      <c r="AK61" s="162"/>
      <c r="AL61" s="162"/>
      <c r="AM61" s="162"/>
      <c r="AN61" s="107"/>
      <c r="AO61" s="107"/>
      <c r="AP61" s="232"/>
      <c r="AQ61" s="294"/>
    </row>
    <row r="62" spans="1:43" s="76" customFormat="1" x14ac:dyDescent="0.25">
      <c r="A62" s="161">
        <v>29</v>
      </c>
      <c r="B62" s="161">
        <v>795085</v>
      </c>
      <c r="C62" s="163" t="s">
        <v>77</v>
      </c>
      <c r="D62" s="165" t="s">
        <v>159</v>
      </c>
      <c r="E62" s="167">
        <v>12.3</v>
      </c>
      <c r="F62" s="167">
        <v>74884</v>
      </c>
      <c r="G62" s="169"/>
      <c r="H62" s="169"/>
      <c r="I62" s="171"/>
      <c r="J62" s="69"/>
      <c r="K62" s="107"/>
      <c r="L62" s="148"/>
      <c r="M62" s="161"/>
      <c r="N62" s="161"/>
      <c r="O62" s="161"/>
      <c r="P62" s="95"/>
      <c r="Q62" s="107"/>
      <c r="R62" s="235"/>
      <c r="S62" s="285" t="s">
        <v>153</v>
      </c>
      <c r="T62" s="239" t="s">
        <v>119</v>
      </c>
      <c r="U62" s="171" t="s">
        <v>102</v>
      </c>
      <c r="V62" s="133">
        <v>5</v>
      </c>
      <c r="W62" s="133" t="s">
        <v>2</v>
      </c>
      <c r="X62" s="295">
        <v>68000</v>
      </c>
      <c r="Y62" s="161"/>
      <c r="Z62" s="161"/>
      <c r="AA62" s="161"/>
      <c r="AB62" s="107"/>
      <c r="AC62" s="107"/>
      <c r="AD62" s="161"/>
      <c r="AE62" s="161"/>
      <c r="AF62" s="161"/>
      <c r="AG62" s="161"/>
      <c r="AH62" s="107"/>
      <c r="AI62" s="107"/>
      <c r="AJ62" s="231"/>
      <c r="AK62" s="161"/>
      <c r="AL62" s="161"/>
      <c r="AM62" s="161" t="s">
        <v>190</v>
      </c>
      <c r="AN62" s="107"/>
      <c r="AO62" s="107"/>
      <c r="AP62" s="231"/>
      <c r="AQ62" s="293"/>
    </row>
    <row r="63" spans="1:43" s="76" customFormat="1" x14ac:dyDescent="0.25">
      <c r="A63" s="162"/>
      <c r="B63" s="162"/>
      <c r="C63" s="164"/>
      <c r="D63" s="166"/>
      <c r="E63" s="168"/>
      <c r="F63" s="168"/>
      <c r="G63" s="170"/>
      <c r="H63" s="170"/>
      <c r="I63" s="172"/>
      <c r="J63" s="69"/>
      <c r="K63" s="107"/>
      <c r="L63" s="149"/>
      <c r="M63" s="162"/>
      <c r="N63" s="162"/>
      <c r="O63" s="162"/>
      <c r="P63" s="95"/>
      <c r="Q63" s="107"/>
      <c r="R63" s="236"/>
      <c r="S63" s="238"/>
      <c r="T63" s="162"/>
      <c r="U63" s="172"/>
      <c r="V63" s="95">
        <v>35000</v>
      </c>
      <c r="W63" s="132" t="s">
        <v>4</v>
      </c>
      <c r="X63" s="149"/>
      <c r="Y63" s="162"/>
      <c r="Z63" s="162"/>
      <c r="AA63" s="162"/>
      <c r="AB63" s="107"/>
      <c r="AC63" s="107"/>
      <c r="AD63" s="162"/>
      <c r="AE63" s="162"/>
      <c r="AF63" s="162"/>
      <c r="AG63" s="162"/>
      <c r="AH63" s="107"/>
      <c r="AI63" s="107"/>
      <c r="AJ63" s="232"/>
      <c r="AK63" s="162"/>
      <c r="AL63" s="162"/>
      <c r="AM63" s="162"/>
      <c r="AN63" s="107"/>
      <c r="AO63" s="107"/>
      <c r="AP63" s="232"/>
      <c r="AQ63" s="294"/>
    </row>
    <row r="64" spans="1:43" s="76" customFormat="1" x14ac:dyDescent="0.25">
      <c r="A64" s="161">
        <v>30</v>
      </c>
      <c r="B64" s="161">
        <v>795107</v>
      </c>
      <c r="C64" s="163" t="s">
        <v>78</v>
      </c>
      <c r="D64" s="165" t="s">
        <v>160</v>
      </c>
      <c r="E64" s="167">
        <v>103.2</v>
      </c>
      <c r="F64" s="167">
        <v>687100</v>
      </c>
      <c r="G64" s="169"/>
      <c r="H64" s="169"/>
      <c r="I64" s="171"/>
      <c r="J64" s="69"/>
      <c r="K64" s="107"/>
      <c r="L64" s="148"/>
      <c r="M64" s="161"/>
      <c r="N64" s="161"/>
      <c r="O64" s="171"/>
      <c r="P64" s="95"/>
      <c r="Q64" s="107"/>
      <c r="R64" s="235"/>
      <c r="S64" s="169" t="s">
        <v>161</v>
      </c>
      <c r="T64" s="169" t="s">
        <v>162</v>
      </c>
      <c r="U64" s="171" t="s">
        <v>197</v>
      </c>
      <c r="V64" s="69">
        <f>3+5</f>
        <v>8</v>
      </c>
      <c r="W64" s="134" t="s">
        <v>2</v>
      </c>
      <c r="X64" s="148">
        <f>40500+67338</f>
        <v>107838</v>
      </c>
      <c r="Y64" s="161"/>
      <c r="Z64" s="161"/>
      <c r="AA64" s="161"/>
      <c r="AB64" s="107"/>
      <c r="AC64" s="107"/>
      <c r="AD64" s="161"/>
      <c r="AE64" s="161"/>
      <c r="AF64" s="161"/>
      <c r="AG64" s="161" t="s">
        <v>190</v>
      </c>
      <c r="AH64" s="107">
        <v>3.7</v>
      </c>
      <c r="AI64" s="107" t="s">
        <v>2</v>
      </c>
      <c r="AJ64" s="231">
        <v>50000</v>
      </c>
      <c r="AK64" s="161"/>
      <c r="AL64" s="161"/>
      <c r="AM64" s="161" t="s">
        <v>190</v>
      </c>
      <c r="AN64" s="107">
        <v>3.5</v>
      </c>
      <c r="AO64" s="107" t="s">
        <v>2</v>
      </c>
      <c r="AP64" s="231">
        <v>50000</v>
      </c>
      <c r="AQ64" s="293"/>
    </row>
    <row r="65" spans="1:43" s="76" customFormat="1" ht="81" customHeight="1" x14ac:dyDescent="0.25">
      <c r="A65" s="162"/>
      <c r="B65" s="162"/>
      <c r="C65" s="164"/>
      <c r="D65" s="166"/>
      <c r="E65" s="168"/>
      <c r="F65" s="168"/>
      <c r="G65" s="170"/>
      <c r="H65" s="170"/>
      <c r="I65" s="172"/>
      <c r="J65" s="69"/>
      <c r="K65" s="106"/>
      <c r="L65" s="149"/>
      <c r="M65" s="162"/>
      <c r="N65" s="162"/>
      <c r="O65" s="172"/>
      <c r="P65" s="95"/>
      <c r="Q65" s="106"/>
      <c r="R65" s="236"/>
      <c r="S65" s="170"/>
      <c r="T65" s="170"/>
      <c r="U65" s="172"/>
      <c r="V65" s="69">
        <v>57600</v>
      </c>
      <c r="W65" s="132" t="s">
        <v>4</v>
      </c>
      <c r="X65" s="149"/>
      <c r="Y65" s="162"/>
      <c r="Z65" s="162"/>
      <c r="AA65" s="162"/>
      <c r="AB65" s="107"/>
      <c r="AC65" s="107"/>
      <c r="AD65" s="162"/>
      <c r="AE65" s="162"/>
      <c r="AF65" s="162"/>
      <c r="AG65" s="162"/>
      <c r="AH65" s="107">
        <f>29600+1350</f>
        <v>30950</v>
      </c>
      <c r="AI65" s="107" t="s">
        <v>203</v>
      </c>
      <c r="AJ65" s="232"/>
      <c r="AK65" s="162"/>
      <c r="AL65" s="162"/>
      <c r="AM65" s="162"/>
      <c r="AN65" s="107">
        <v>28000</v>
      </c>
      <c r="AO65" s="107" t="s">
        <v>203</v>
      </c>
      <c r="AP65" s="232"/>
      <c r="AQ65" s="294"/>
    </row>
    <row r="66" spans="1:43" s="76" customFormat="1" ht="15" customHeight="1" x14ac:dyDescent="0.25">
      <c r="A66" s="161">
        <v>31</v>
      </c>
      <c r="B66" s="161">
        <v>795108</v>
      </c>
      <c r="C66" s="163" t="s">
        <v>79</v>
      </c>
      <c r="D66" s="165" t="s">
        <v>163</v>
      </c>
      <c r="E66" s="167">
        <v>131.9</v>
      </c>
      <c r="F66" s="167">
        <v>886869</v>
      </c>
      <c r="G66" s="169"/>
      <c r="H66" s="169"/>
      <c r="I66" s="171"/>
      <c r="J66" s="69"/>
      <c r="K66" s="107"/>
      <c r="L66" s="148"/>
      <c r="M66" s="161"/>
      <c r="N66" s="161"/>
      <c r="O66" s="171"/>
      <c r="P66" s="95"/>
      <c r="Q66" s="107"/>
      <c r="R66" s="235"/>
      <c r="S66" s="289" t="s">
        <v>228</v>
      </c>
      <c r="T66" s="291" t="s">
        <v>229</v>
      </c>
      <c r="U66" s="171" t="s">
        <v>102</v>
      </c>
      <c r="V66" s="95">
        <v>23.7</v>
      </c>
      <c r="W66" s="95" t="s">
        <v>2</v>
      </c>
      <c r="X66" s="148">
        <v>308100</v>
      </c>
      <c r="Y66" s="161"/>
      <c r="Z66" s="161"/>
      <c r="AA66" s="161"/>
      <c r="AB66" s="107"/>
      <c r="AC66" s="107"/>
      <c r="AD66" s="161"/>
      <c r="AE66" s="161"/>
      <c r="AF66" s="161"/>
      <c r="AG66" s="161" t="s">
        <v>190</v>
      </c>
      <c r="AH66" s="107">
        <v>3.7</v>
      </c>
      <c r="AI66" s="107" t="s">
        <v>2</v>
      </c>
      <c r="AJ66" s="231">
        <v>50000</v>
      </c>
      <c r="AK66" s="161"/>
      <c r="AL66" s="161"/>
      <c r="AM66" s="161" t="s">
        <v>190</v>
      </c>
      <c r="AN66" s="107"/>
      <c r="AO66" s="107"/>
      <c r="AP66" s="231"/>
      <c r="AQ66" s="293"/>
    </row>
    <row r="67" spans="1:43" s="76" customFormat="1" ht="123" customHeight="1" x14ac:dyDescent="0.25">
      <c r="A67" s="162"/>
      <c r="B67" s="162"/>
      <c r="C67" s="164"/>
      <c r="D67" s="166"/>
      <c r="E67" s="168"/>
      <c r="F67" s="168"/>
      <c r="G67" s="170"/>
      <c r="H67" s="170"/>
      <c r="I67" s="172"/>
      <c r="J67" s="69"/>
      <c r="K67" s="107"/>
      <c r="L67" s="149"/>
      <c r="M67" s="162"/>
      <c r="N67" s="162"/>
      <c r="O67" s="172"/>
      <c r="P67" s="95"/>
      <c r="Q67" s="106"/>
      <c r="R67" s="236"/>
      <c r="S67" s="290"/>
      <c r="T67" s="292"/>
      <c r="U67" s="172"/>
      <c r="V67" s="95">
        <v>177750</v>
      </c>
      <c r="W67" s="132" t="s">
        <v>4</v>
      </c>
      <c r="X67" s="149"/>
      <c r="Y67" s="162"/>
      <c r="Z67" s="162"/>
      <c r="AA67" s="162"/>
      <c r="AB67" s="107"/>
      <c r="AC67" s="107"/>
      <c r="AD67" s="162"/>
      <c r="AE67" s="162"/>
      <c r="AF67" s="162"/>
      <c r="AG67" s="162"/>
      <c r="AH67" s="107">
        <v>29600</v>
      </c>
      <c r="AI67" s="107" t="s">
        <v>203</v>
      </c>
      <c r="AJ67" s="232"/>
      <c r="AK67" s="162"/>
      <c r="AL67" s="162"/>
      <c r="AM67" s="162"/>
      <c r="AN67" s="107"/>
      <c r="AO67" s="107"/>
      <c r="AP67" s="232"/>
      <c r="AQ67" s="294"/>
    </row>
    <row r="68" spans="1:43" s="76" customFormat="1" x14ac:dyDescent="0.25">
      <c r="A68" s="161">
        <v>32</v>
      </c>
      <c r="B68" s="161">
        <v>795124</v>
      </c>
      <c r="C68" s="163" t="s">
        <v>80</v>
      </c>
      <c r="D68" s="165" t="s">
        <v>164</v>
      </c>
      <c r="E68" s="167">
        <v>114.41800000000001</v>
      </c>
      <c r="F68" s="167">
        <v>637076</v>
      </c>
      <c r="G68" s="169"/>
      <c r="H68" s="169"/>
      <c r="I68" s="171"/>
      <c r="J68" s="69"/>
      <c r="K68" s="107"/>
      <c r="L68" s="148"/>
      <c r="M68" s="161"/>
      <c r="N68" s="161"/>
      <c r="O68" s="161"/>
      <c r="P68" s="95"/>
      <c r="Q68" s="107"/>
      <c r="R68" s="235"/>
      <c r="S68" s="237"/>
      <c r="T68" s="161"/>
      <c r="U68" s="171"/>
      <c r="V68" s="95"/>
      <c r="W68" s="95"/>
      <c r="X68" s="148"/>
      <c r="Y68" s="161"/>
      <c r="Z68" s="161"/>
      <c r="AA68" s="161"/>
      <c r="AB68" s="107"/>
      <c r="AC68" s="107"/>
      <c r="AD68" s="161"/>
      <c r="AE68" s="161"/>
      <c r="AF68" s="161"/>
      <c r="AG68" s="161"/>
      <c r="AH68" s="107">
        <v>3.7</v>
      </c>
      <c r="AI68" s="107" t="s">
        <v>2</v>
      </c>
      <c r="AJ68" s="231">
        <v>50000</v>
      </c>
      <c r="AK68" s="161"/>
      <c r="AL68" s="161"/>
      <c r="AM68" s="161" t="s">
        <v>190</v>
      </c>
      <c r="AN68" s="107">
        <v>3.5</v>
      </c>
      <c r="AO68" s="107" t="s">
        <v>2</v>
      </c>
      <c r="AP68" s="231">
        <v>50000</v>
      </c>
      <c r="AQ68" s="293"/>
    </row>
    <row r="69" spans="1:43" s="76" customFormat="1" x14ac:dyDescent="0.25">
      <c r="A69" s="162"/>
      <c r="B69" s="162"/>
      <c r="C69" s="164"/>
      <c r="D69" s="166"/>
      <c r="E69" s="168"/>
      <c r="F69" s="168"/>
      <c r="G69" s="170"/>
      <c r="H69" s="170"/>
      <c r="I69" s="172"/>
      <c r="J69" s="69"/>
      <c r="K69" s="107"/>
      <c r="L69" s="149"/>
      <c r="M69" s="162"/>
      <c r="N69" s="162"/>
      <c r="O69" s="162"/>
      <c r="P69" s="95"/>
      <c r="Q69" s="107"/>
      <c r="R69" s="236"/>
      <c r="S69" s="238"/>
      <c r="T69" s="162"/>
      <c r="U69" s="172"/>
      <c r="V69" s="95"/>
      <c r="W69" s="95"/>
      <c r="X69" s="149"/>
      <c r="Y69" s="162"/>
      <c r="Z69" s="162"/>
      <c r="AA69" s="162"/>
      <c r="AB69" s="107"/>
      <c r="AC69" s="107"/>
      <c r="AD69" s="162"/>
      <c r="AE69" s="162"/>
      <c r="AF69" s="162"/>
      <c r="AG69" s="162"/>
      <c r="AH69" s="107">
        <v>29600</v>
      </c>
      <c r="AI69" s="107" t="s">
        <v>203</v>
      </c>
      <c r="AJ69" s="232"/>
      <c r="AK69" s="162"/>
      <c r="AL69" s="162"/>
      <c r="AM69" s="162"/>
      <c r="AN69" s="107">
        <v>28000</v>
      </c>
      <c r="AO69" s="107" t="s">
        <v>203</v>
      </c>
      <c r="AP69" s="232"/>
      <c r="AQ69" s="294"/>
    </row>
    <row r="70" spans="1:43" s="76" customFormat="1" x14ac:dyDescent="0.25">
      <c r="A70" s="161">
        <v>33</v>
      </c>
      <c r="B70" s="161">
        <v>795076</v>
      </c>
      <c r="C70" s="163" t="s">
        <v>81</v>
      </c>
      <c r="D70" s="165" t="s">
        <v>165</v>
      </c>
      <c r="E70" s="167">
        <v>65.158000000000001</v>
      </c>
      <c r="F70" s="167">
        <v>419152</v>
      </c>
      <c r="G70" s="169"/>
      <c r="H70" s="169"/>
      <c r="I70" s="171"/>
      <c r="J70" s="69"/>
      <c r="K70" s="107"/>
      <c r="L70" s="148"/>
      <c r="M70" s="161"/>
      <c r="N70" s="161"/>
      <c r="O70" s="161"/>
      <c r="P70" s="95"/>
      <c r="Q70" s="107"/>
      <c r="R70" s="235"/>
      <c r="S70" s="237"/>
      <c r="T70" s="161"/>
      <c r="U70" s="171"/>
      <c r="V70" s="95"/>
      <c r="W70" s="95"/>
      <c r="X70" s="148"/>
      <c r="Y70" s="161"/>
      <c r="Z70" s="161"/>
      <c r="AA70" s="161"/>
      <c r="AB70" s="107"/>
      <c r="AC70" s="107"/>
      <c r="AD70" s="161"/>
      <c r="AE70" s="161"/>
      <c r="AF70" s="161"/>
      <c r="AG70" s="161" t="s">
        <v>190</v>
      </c>
      <c r="AH70" s="107">
        <v>3.7</v>
      </c>
      <c r="AI70" s="107" t="s">
        <v>2</v>
      </c>
      <c r="AJ70" s="231">
        <v>50000</v>
      </c>
      <c r="AK70" s="161"/>
      <c r="AL70" s="161"/>
      <c r="AM70" s="161" t="s">
        <v>190</v>
      </c>
      <c r="AN70" s="107">
        <v>3.5</v>
      </c>
      <c r="AO70" s="107" t="s">
        <v>2</v>
      </c>
      <c r="AP70" s="231">
        <v>50000</v>
      </c>
      <c r="AQ70" s="293"/>
    </row>
    <row r="71" spans="1:43" s="76" customFormat="1" x14ac:dyDescent="0.25">
      <c r="A71" s="162"/>
      <c r="B71" s="162"/>
      <c r="C71" s="164"/>
      <c r="D71" s="166"/>
      <c r="E71" s="168"/>
      <c r="F71" s="168"/>
      <c r="G71" s="170"/>
      <c r="H71" s="170"/>
      <c r="I71" s="172"/>
      <c r="J71" s="69"/>
      <c r="K71" s="107"/>
      <c r="L71" s="149"/>
      <c r="M71" s="162"/>
      <c r="N71" s="162"/>
      <c r="O71" s="162"/>
      <c r="P71" s="95"/>
      <c r="Q71" s="107"/>
      <c r="R71" s="236"/>
      <c r="S71" s="238"/>
      <c r="T71" s="162"/>
      <c r="U71" s="172"/>
      <c r="V71" s="95"/>
      <c r="W71" s="106"/>
      <c r="X71" s="149"/>
      <c r="Y71" s="162"/>
      <c r="Z71" s="162"/>
      <c r="AA71" s="162"/>
      <c r="AB71" s="107"/>
      <c r="AC71" s="107"/>
      <c r="AD71" s="162"/>
      <c r="AE71" s="162"/>
      <c r="AF71" s="162"/>
      <c r="AG71" s="162"/>
      <c r="AH71" s="107">
        <v>29600</v>
      </c>
      <c r="AI71" s="107" t="s">
        <v>203</v>
      </c>
      <c r="AJ71" s="232"/>
      <c r="AK71" s="162"/>
      <c r="AL71" s="162"/>
      <c r="AM71" s="162"/>
      <c r="AN71" s="107">
        <v>28000</v>
      </c>
      <c r="AO71" s="107" t="s">
        <v>203</v>
      </c>
      <c r="AP71" s="232"/>
      <c r="AQ71" s="294"/>
    </row>
    <row r="72" spans="1:43" s="76" customFormat="1" x14ac:dyDescent="0.25">
      <c r="A72" s="161">
        <v>34</v>
      </c>
      <c r="B72" s="161">
        <v>795109</v>
      </c>
      <c r="C72" s="163" t="s">
        <v>82</v>
      </c>
      <c r="D72" s="165" t="s">
        <v>166</v>
      </c>
      <c r="E72" s="167">
        <v>150.32</v>
      </c>
      <c r="F72" s="167">
        <v>820542</v>
      </c>
      <c r="G72" s="169"/>
      <c r="H72" s="169"/>
      <c r="I72" s="171"/>
      <c r="J72" s="69"/>
      <c r="K72" s="107"/>
      <c r="L72" s="148"/>
      <c r="M72" s="161"/>
      <c r="N72" s="161"/>
      <c r="O72" s="171"/>
      <c r="P72" s="95"/>
      <c r="Q72" s="107"/>
      <c r="R72" s="235"/>
      <c r="S72" s="237"/>
      <c r="T72" s="161"/>
      <c r="U72" s="161"/>
      <c r="V72" s="95"/>
      <c r="W72" s="95"/>
      <c r="X72" s="148"/>
      <c r="Y72" s="161"/>
      <c r="Z72" s="161"/>
      <c r="AA72" s="161"/>
      <c r="AB72" s="107"/>
      <c r="AC72" s="107"/>
      <c r="AD72" s="161"/>
      <c r="AE72" s="161"/>
      <c r="AF72" s="161"/>
      <c r="AG72" s="161" t="s">
        <v>190</v>
      </c>
      <c r="AH72" s="107">
        <v>5.0999999999999996</v>
      </c>
      <c r="AI72" s="107" t="s">
        <v>2</v>
      </c>
      <c r="AJ72" s="231">
        <v>70000</v>
      </c>
      <c r="AK72" s="161"/>
      <c r="AL72" s="161"/>
      <c r="AM72" s="161" t="s">
        <v>190</v>
      </c>
      <c r="AN72" s="107">
        <v>4.9000000000000004</v>
      </c>
      <c r="AO72" s="107" t="s">
        <v>2</v>
      </c>
      <c r="AP72" s="231">
        <v>70000</v>
      </c>
      <c r="AQ72" s="306"/>
    </row>
    <row r="73" spans="1:43" s="76" customFormat="1" x14ac:dyDescent="0.25">
      <c r="A73" s="162"/>
      <c r="B73" s="162"/>
      <c r="C73" s="164"/>
      <c r="D73" s="166"/>
      <c r="E73" s="168"/>
      <c r="F73" s="168"/>
      <c r="G73" s="170"/>
      <c r="H73" s="170"/>
      <c r="I73" s="172"/>
      <c r="J73" s="69"/>
      <c r="K73" s="106"/>
      <c r="L73" s="149"/>
      <c r="M73" s="162"/>
      <c r="N73" s="162"/>
      <c r="O73" s="172"/>
      <c r="P73" s="95"/>
      <c r="Q73" s="106"/>
      <c r="R73" s="236"/>
      <c r="S73" s="238"/>
      <c r="T73" s="162"/>
      <c r="U73" s="162"/>
      <c r="V73" s="95"/>
      <c r="W73" s="95"/>
      <c r="X73" s="149"/>
      <c r="Y73" s="162"/>
      <c r="Z73" s="162"/>
      <c r="AA73" s="162"/>
      <c r="AB73" s="107"/>
      <c r="AC73" s="107"/>
      <c r="AD73" s="162"/>
      <c r="AE73" s="162"/>
      <c r="AF73" s="162"/>
      <c r="AG73" s="162"/>
      <c r="AH73" s="107">
        <v>40800</v>
      </c>
      <c r="AI73" s="107" t="s">
        <v>203</v>
      </c>
      <c r="AJ73" s="232"/>
      <c r="AK73" s="162"/>
      <c r="AL73" s="162"/>
      <c r="AM73" s="162"/>
      <c r="AN73" s="107">
        <v>39200</v>
      </c>
      <c r="AO73" s="107" t="s">
        <v>203</v>
      </c>
      <c r="AP73" s="232"/>
      <c r="AQ73" s="307"/>
    </row>
    <row r="74" spans="1:43" s="76" customFormat="1" x14ac:dyDescent="0.25">
      <c r="A74" s="161">
        <v>35</v>
      </c>
      <c r="B74" s="161">
        <v>795110</v>
      </c>
      <c r="C74" s="163" t="s">
        <v>83</v>
      </c>
      <c r="D74" s="165" t="s">
        <v>167</v>
      </c>
      <c r="E74" s="167">
        <v>55.207000000000001</v>
      </c>
      <c r="F74" s="167">
        <v>404348</v>
      </c>
      <c r="G74" s="169"/>
      <c r="H74" s="169"/>
      <c r="I74" s="171"/>
      <c r="J74" s="231"/>
      <c r="K74" s="161"/>
      <c r="L74" s="148"/>
      <c r="M74" s="161"/>
      <c r="N74" s="161"/>
      <c r="O74" s="161"/>
      <c r="P74" s="95"/>
      <c r="Q74" s="107"/>
      <c r="R74" s="235"/>
      <c r="S74" s="161" t="s">
        <v>201</v>
      </c>
      <c r="T74" s="161" t="s">
        <v>202</v>
      </c>
      <c r="U74" s="161" t="s">
        <v>190</v>
      </c>
      <c r="V74" s="95">
        <v>4.8</v>
      </c>
      <c r="W74" s="134" t="s">
        <v>2</v>
      </c>
      <c r="X74" s="235">
        <v>62880</v>
      </c>
      <c r="Y74" s="161"/>
      <c r="Z74" s="161"/>
      <c r="AA74" s="161"/>
      <c r="AB74" s="161"/>
      <c r="AC74" s="161"/>
      <c r="AD74" s="161"/>
      <c r="AE74" s="161"/>
      <c r="AF74" s="161"/>
      <c r="AG74" s="161" t="s">
        <v>190</v>
      </c>
      <c r="AH74" s="107">
        <v>5.0999999999999996</v>
      </c>
      <c r="AI74" s="107" t="s">
        <v>2</v>
      </c>
      <c r="AJ74" s="231">
        <v>70000</v>
      </c>
      <c r="AK74" s="161"/>
      <c r="AL74" s="161"/>
      <c r="AM74" s="161" t="s">
        <v>190</v>
      </c>
      <c r="AN74" s="107">
        <v>7</v>
      </c>
      <c r="AO74" s="107" t="s">
        <v>2</v>
      </c>
      <c r="AP74" s="231">
        <v>100000</v>
      </c>
      <c r="AQ74" s="293"/>
    </row>
    <row r="75" spans="1:43" s="76" customFormat="1" x14ac:dyDescent="0.25">
      <c r="A75" s="162"/>
      <c r="B75" s="162"/>
      <c r="C75" s="164"/>
      <c r="D75" s="166"/>
      <c r="E75" s="168"/>
      <c r="F75" s="168"/>
      <c r="G75" s="170"/>
      <c r="H75" s="170"/>
      <c r="I75" s="172"/>
      <c r="J75" s="232"/>
      <c r="K75" s="162"/>
      <c r="L75" s="149"/>
      <c r="M75" s="162"/>
      <c r="N75" s="162"/>
      <c r="O75" s="162"/>
      <c r="P75" s="95"/>
      <c r="Q75" s="106"/>
      <c r="R75" s="236"/>
      <c r="S75" s="162"/>
      <c r="T75" s="162"/>
      <c r="U75" s="162"/>
      <c r="V75" s="95">
        <v>33600</v>
      </c>
      <c r="W75" s="132" t="s">
        <v>4</v>
      </c>
      <c r="X75" s="236"/>
      <c r="Y75" s="162"/>
      <c r="Z75" s="162"/>
      <c r="AA75" s="162"/>
      <c r="AB75" s="162"/>
      <c r="AC75" s="162"/>
      <c r="AD75" s="162"/>
      <c r="AE75" s="162"/>
      <c r="AF75" s="162"/>
      <c r="AG75" s="162"/>
      <c r="AH75" s="107">
        <v>40800</v>
      </c>
      <c r="AI75" s="107" t="s">
        <v>203</v>
      </c>
      <c r="AJ75" s="232"/>
      <c r="AK75" s="162"/>
      <c r="AL75" s="162"/>
      <c r="AM75" s="162"/>
      <c r="AN75" s="107">
        <v>56000</v>
      </c>
      <c r="AO75" s="107" t="s">
        <v>203</v>
      </c>
      <c r="AP75" s="232"/>
      <c r="AQ75" s="294"/>
    </row>
    <row r="76" spans="1:43" s="76" customFormat="1" x14ac:dyDescent="0.25">
      <c r="A76" s="161">
        <v>36</v>
      </c>
      <c r="B76" s="161">
        <v>795096</v>
      </c>
      <c r="C76" s="163" t="s">
        <v>84</v>
      </c>
      <c r="D76" s="165" t="s">
        <v>168</v>
      </c>
      <c r="E76" s="167">
        <v>2.7</v>
      </c>
      <c r="F76" s="167">
        <v>16200</v>
      </c>
      <c r="G76" s="169"/>
      <c r="H76" s="169"/>
      <c r="I76" s="171"/>
      <c r="J76" s="69"/>
      <c r="K76" s="107"/>
      <c r="L76" s="148"/>
      <c r="M76" s="161"/>
      <c r="N76" s="161"/>
      <c r="O76" s="161"/>
      <c r="P76" s="95"/>
      <c r="Q76" s="107"/>
      <c r="R76" s="235"/>
      <c r="S76" s="237"/>
      <c r="T76" s="161"/>
      <c r="U76" s="161"/>
      <c r="V76" s="95"/>
      <c r="W76" s="95"/>
      <c r="X76" s="148"/>
      <c r="Y76" s="161"/>
      <c r="Z76" s="161"/>
      <c r="AA76" s="161"/>
      <c r="AB76" s="107"/>
      <c r="AC76" s="107"/>
      <c r="AD76" s="161"/>
      <c r="AE76" s="161"/>
      <c r="AF76" s="161"/>
      <c r="AG76" s="161"/>
      <c r="AH76" s="107"/>
      <c r="AI76" s="107"/>
      <c r="AJ76" s="231"/>
      <c r="AK76" s="161"/>
      <c r="AL76" s="161"/>
      <c r="AM76" s="161" t="s">
        <v>190</v>
      </c>
      <c r="AN76" s="107">
        <v>1.3</v>
      </c>
      <c r="AO76" s="107" t="s">
        <v>2</v>
      </c>
      <c r="AP76" s="231">
        <v>20000</v>
      </c>
      <c r="AQ76" s="293"/>
    </row>
    <row r="77" spans="1:43" s="76" customFormat="1" x14ac:dyDescent="0.25">
      <c r="A77" s="162"/>
      <c r="B77" s="162"/>
      <c r="C77" s="164"/>
      <c r="D77" s="166"/>
      <c r="E77" s="168"/>
      <c r="F77" s="168"/>
      <c r="G77" s="170"/>
      <c r="H77" s="170"/>
      <c r="I77" s="172"/>
      <c r="J77" s="111"/>
      <c r="K77" s="106"/>
      <c r="L77" s="149"/>
      <c r="M77" s="162"/>
      <c r="N77" s="162"/>
      <c r="O77" s="162"/>
      <c r="P77" s="95"/>
      <c r="Q77" s="107"/>
      <c r="R77" s="236"/>
      <c r="S77" s="238"/>
      <c r="T77" s="162"/>
      <c r="U77" s="162"/>
      <c r="V77" s="95"/>
      <c r="W77" s="95"/>
      <c r="X77" s="149"/>
      <c r="Y77" s="162"/>
      <c r="Z77" s="162"/>
      <c r="AA77" s="162"/>
      <c r="AB77" s="107"/>
      <c r="AC77" s="107"/>
      <c r="AD77" s="162"/>
      <c r="AE77" s="162"/>
      <c r="AF77" s="162"/>
      <c r="AG77" s="162"/>
      <c r="AH77" s="107"/>
      <c r="AI77" s="107"/>
      <c r="AJ77" s="232"/>
      <c r="AK77" s="162"/>
      <c r="AL77" s="162"/>
      <c r="AM77" s="162"/>
      <c r="AN77" s="107">
        <v>10558</v>
      </c>
      <c r="AO77" s="107" t="s">
        <v>203</v>
      </c>
      <c r="AP77" s="232"/>
      <c r="AQ77" s="294"/>
    </row>
    <row r="78" spans="1:43" s="76" customFormat="1" x14ac:dyDescent="0.25">
      <c r="A78" s="161">
        <v>37</v>
      </c>
      <c r="B78" s="161">
        <v>795125</v>
      </c>
      <c r="C78" s="163" t="s">
        <v>51</v>
      </c>
      <c r="D78" s="165" t="s">
        <v>169</v>
      </c>
      <c r="E78" s="167">
        <v>36.299999999999997</v>
      </c>
      <c r="F78" s="167">
        <v>263368</v>
      </c>
      <c r="G78" s="169"/>
      <c r="H78" s="169"/>
      <c r="I78" s="171"/>
      <c r="J78" s="69"/>
      <c r="K78" s="107"/>
      <c r="L78" s="148"/>
      <c r="M78" s="161"/>
      <c r="N78" s="161"/>
      <c r="O78" s="171"/>
      <c r="P78" s="95"/>
      <c r="Q78" s="107"/>
      <c r="R78" s="235"/>
      <c r="S78" s="169" t="s">
        <v>170</v>
      </c>
      <c r="T78" s="169" t="s">
        <v>171</v>
      </c>
      <c r="U78" s="171" t="s">
        <v>197</v>
      </c>
      <c r="V78" s="69">
        <v>2.5</v>
      </c>
      <c r="W78" s="134" t="s">
        <v>2</v>
      </c>
      <c r="X78" s="148">
        <v>33750</v>
      </c>
      <c r="Y78" s="161"/>
      <c r="Z78" s="161"/>
      <c r="AA78" s="161"/>
      <c r="AB78" s="107"/>
      <c r="AC78" s="107"/>
      <c r="AD78" s="161"/>
      <c r="AE78" s="161"/>
      <c r="AF78" s="161"/>
      <c r="AG78" s="161" t="s">
        <v>190</v>
      </c>
      <c r="AH78" s="107">
        <v>7.4</v>
      </c>
      <c r="AI78" s="107" t="s">
        <v>2</v>
      </c>
      <c r="AJ78" s="231">
        <v>100000</v>
      </c>
      <c r="AK78" s="161"/>
      <c r="AL78" s="161"/>
      <c r="AM78" s="161" t="s">
        <v>190</v>
      </c>
      <c r="AN78" s="107">
        <v>5.5</v>
      </c>
      <c r="AO78" s="107" t="s">
        <v>2</v>
      </c>
      <c r="AP78" s="233">
        <v>80000</v>
      </c>
      <c r="AQ78" s="293"/>
    </row>
    <row r="79" spans="1:43" s="76" customFormat="1" x14ac:dyDescent="0.25">
      <c r="A79" s="162"/>
      <c r="B79" s="162"/>
      <c r="C79" s="164"/>
      <c r="D79" s="166"/>
      <c r="E79" s="168"/>
      <c r="F79" s="168"/>
      <c r="G79" s="170"/>
      <c r="H79" s="170"/>
      <c r="I79" s="172"/>
      <c r="J79" s="69"/>
      <c r="K79" s="106"/>
      <c r="L79" s="149"/>
      <c r="M79" s="162"/>
      <c r="N79" s="162"/>
      <c r="O79" s="172"/>
      <c r="P79" s="95"/>
      <c r="Q79" s="106"/>
      <c r="R79" s="236"/>
      <c r="S79" s="170"/>
      <c r="T79" s="170"/>
      <c r="U79" s="172"/>
      <c r="V79" s="69">
        <v>21250</v>
      </c>
      <c r="W79" s="132" t="s">
        <v>4</v>
      </c>
      <c r="X79" s="149"/>
      <c r="Y79" s="162"/>
      <c r="Z79" s="162"/>
      <c r="AA79" s="162"/>
      <c r="AB79" s="107"/>
      <c r="AC79" s="107"/>
      <c r="AD79" s="162"/>
      <c r="AE79" s="162"/>
      <c r="AF79" s="162"/>
      <c r="AG79" s="162"/>
      <c r="AH79" s="107">
        <v>59200</v>
      </c>
      <c r="AI79" s="107" t="s">
        <v>203</v>
      </c>
      <c r="AJ79" s="232"/>
      <c r="AK79" s="162"/>
      <c r="AL79" s="162"/>
      <c r="AM79" s="162"/>
      <c r="AN79" s="107">
        <v>45000</v>
      </c>
      <c r="AO79" s="107" t="s">
        <v>203</v>
      </c>
      <c r="AP79" s="234"/>
      <c r="AQ79" s="294"/>
    </row>
    <row r="80" spans="1:43" s="76" customFormat="1" x14ac:dyDescent="0.25">
      <c r="A80" s="161">
        <v>38</v>
      </c>
      <c r="B80" s="161">
        <v>795081</v>
      </c>
      <c r="C80" s="163" t="s">
        <v>85</v>
      </c>
      <c r="D80" s="165" t="s">
        <v>172</v>
      </c>
      <c r="E80" s="167">
        <v>0.53</v>
      </c>
      <c r="F80" s="167">
        <v>3180</v>
      </c>
      <c r="G80" s="169"/>
      <c r="H80" s="169"/>
      <c r="I80" s="171"/>
      <c r="J80" s="69"/>
      <c r="K80" s="107"/>
      <c r="L80" s="148"/>
      <c r="M80" s="161"/>
      <c r="N80" s="161"/>
      <c r="O80" s="161"/>
      <c r="P80" s="95"/>
      <c r="Q80" s="107"/>
      <c r="R80" s="235"/>
      <c r="S80" s="237"/>
      <c r="T80" s="161"/>
      <c r="U80" s="161"/>
      <c r="V80" s="95"/>
      <c r="W80" s="95"/>
      <c r="X80" s="148"/>
      <c r="Y80" s="161"/>
      <c r="Z80" s="161"/>
      <c r="AA80" s="161"/>
      <c r="AB80" s="107"/>
      <c r="AC80" s="107"/>
      <c r="AD80" s="161"/>
      <c r="AE80" s="161"/>
      <c r="AF80" s="161"/>
      <c r="AG80" s="161"/>
      <c r="AH80" s="107"/>
      <c r="AI80" s="107"/>
      <c r="AJ80" s="231"/>
      <c r="AK80" s="161"/>
      <c r="AL80" s="161"/>
      <c r="AM80" s="161" t="s">
        <v>190</v>
      </c>
      <c r="AN80" s="61">
        <v>0.5</v>
      </c>
      <c r="AO80" s="61" t="s">
        <v>2</v>
      </c>
      <c r="AP80" s="233">
        <f>20000-12000</f>
        <v>8000</v>
      </c>
      <c r="AQ80" s="293"/>
    </row>
    <row r="81" spans="1:43" s="76" customFormat="1" x14ac:dyDescent="0.25">
      <c r="A81" s="162"/>
      <c r="B81" s="162"/>
      <c r="C81" s="164"/>
      <c r="D81" s="166"/>
      <c r="E81" s="168"/>
      <c r="F81" s="168"/>
      <c r="G81" s="170"/>
      <c r="H81" s="170"/>
      <c r="I81" s="172"/>
      <c r="J81" s="111"/>
      <c r="K81" s="106"/>
      <c r="L81" s="149"/>
      <c r="M81" s="162"/>
      <c r="N81" s="162"/>
      <c r="O81" s="162"/>
      <c r="P81" s="95"/>
      <c r="Q81" s="107"/>
      <c r="R81" s="236"/>
      <c r="S81" s="238"/>
      <c r="T81" s="162"/>
      <c r="U81" s="162"/>
      <c r="V81" s="95"/>
      <c r="W81" s="95"/>
      <c r="X81" s="149"/>
      <c r="Y81" s="162"/>
      <c r="Z81" s="162"/>
      <c r="AA81" s="162"/>
      <c r="AB81" s="107"/>
      <c r="AC81" s="107"/>
      <c r="AD81" s="162"/>
      <c r="AE81" s="162"/>
      <c r="AF81" s="162"/>
      <c r="AG81" s="162"/>
      <c r="AH81" s="107"/>
      <c r="AI81" s="107"/>
      <c r="AJ81" s="232"/>
      <c r="AK81" s="162"/>
      <c r="AL81" s="162"/>
      <c r="AM81" s="162"/>
      <c r="AN81" s="61">
        <v>3180</v>
      </c>
      <c r="AO81" s="61" t="s">
        <v>203</v>
      </c>
      <c r="AP81" s="234"/>
      <c r="AQ81" s="294"/>
    </row>
    <row r="82" spans="1:43" s="76" customFormat="1" x14ac:dyDescent="0.25">
      <c r="A82" s="161">
        <v>39</v>
      </c>
      <c r="B82" s="161">
        <v>795111</v>
      </c>
      <c r="C82" s="281" t="s">
        <v>86</v>
      </c>
      <c r="D82" s="165" t="s">
        <v>173</v>
      </c>
      <c r="E82" s="167">
        <v>63.4</v>
      </c>
      <c r="F82" s="167">
        <v>528437</v>
      </c>
      <c r="G82" s="169"/>
      <c r="H82" s="169"/>
      <c r="I82" s="171"/>
      <c r="J82" s="69"/>
      <c r="K82" s="107"/>
      <c r="L82" s="148"/>
      <c r="M82" s="161"/>
      <c r="N82" s="161"/>
      <c r="O82" s="161"/>
      <c r="P82" s="95"/>
      <c r="Q82" s="107"/>
      <c r="R82" s="235"/>
      <c r="S82" s="237"/>
      <c r="T82" s="161"/>
      <c r="U82" s="161"/>
      <c r="V82" s="95"/>
      <c r="W82" s="95"/>
      <c r="X82" s="148"/>
      <c r="Y82" s="161"/>
      <c r="Z82" s="161"/>
      <c r="AA82" s="161"/>
      <c r="AB82" s="107"/>
      <c r="AC82" s="107"/>
      <c r="AD82" s="161"/>
      <c r="AE82" s="161"/>
      <c r="AF82" s="161"/>
      <c r="AG82" s="161" t="s">
        <v>190</v>
      </c>
      <c r="AH82" s="107">
        <f>3.7+1.1</f>
        <v>4.8000000000000007</v>
      </c>
      <c r="AI82" s="107" t="s">
        <v>2</v>
      </c>
      <c r="AJ82" s="231">
        <v>27570</v>
      </c>
      <c r="AK82" s="161"/>
      <c r="AL82" s="161"/>
      <c r="AM82" s="161" t="s">
        <v>190</v>
      </c>
      <c r="AN82" s="107"/>
      <c r="AO82" s="107" t="s">
        <v>2</v>
      </c>
      <c r="AP82" s="231"/>
      <c r="AQ82" s="293"/>
    </row>
    <row r="83" spans="1:43" s="76" customFormat="1" x14ac:dyDescent="0.25">
      <c r="A83" s="162"/>
      <c r="B83" s="162"/>
      <c r="C83" s="282"/>
      <c r="D83" s="166"/>
      <c r="E83" s="168"/>
      <c r="F83" s="168"/>
      <c r="G83" s="170"/>
      <c r="H83" s="170"/>
      <c r="I83" s="172"/>
      <c r="J83" s="69"/>
      <c r="K83" s="107"/>
      <c r="L83" s="149"/>
      <c r="M83" s="162"/>
      <c r="N83" s="162"/>
      <c r="O83" s="162"/>
      <c r="P83" s="95"/>
      <c r="Q83" s="107"/>
      <c r="R83" s="236"/>
      <c r="S83" s="238"/>
      <c r="T83" s="162"/>
      <c r="U83" s="162"/>
      <c r="V83" s="95"/>
      <c r="W83" s="95"/>
      <c r="X83" s="149"/>
      <c r="Y83" s="162"/>
      <c r="Z83" s="162"/>
      <c r="AA83" s="162"/>
      <c r="AB83" s="107"/>
      <c r="AC83" s="107"/>
      <c r="AD83" s="162"/>
      <c r="AE83" s="162"/>
      <c r="AF83" s="162"/>
      <c r="AG83" s="162"/>
      <c r="AH83" s="107">
        <v>31450</v>
      </c>
      <c r="AI83" s="107" t="s">
        <v>203</v>
      </c>
      <c r="AJ83" s="232"/>
      <c r="AK83" s="162"/>
      <c r="AL83" s="162"/>
      <c r="AM83" s="162"/>
      <c r="AN83" s="107"/>
      <c r="AO83" s="107" t="s">
        <v>203</v>
      </c>
      <c r="AP83" s="232"/>
      <c r="AQ83" s="294"/>
    </row>
    <row r="84" spans="1:43" s="76" customFormat="1" x14ac:dyDescent="0.25">
      <c r="A84" s="161">
        <v>40</v>
      </c>
      <c r="B84" s="161">
        <v>795112</v>
      </c>
      <c r="C84" s="281" t="s">
        <v>87</v>
      </c>
      <c r="D84" s="165" t="s">
        <v>174</v>
      </c>
      <c r="E84" s="167">
        <v>2.6379999999999999</v>
      </c>
      <c r="F84" s="167">
        <v>14494</v>
      </c>
      <c r="G84" s="169"/>
      <c r="H84" s="169"/>
      <c r="I84" s="171"/>
      <c r="J84" s="69"/>
      <c r="K84" s="107"/>
      <c r="L84" s="148"/>
      <c r="M84" s="161"/>
      <c r="N84" s="161"/>
      <c r="O84" s="161"/>
      <c r="P84" s="95"/>
      <c r="Q84" s="107"/>
      <c r="R84" s="235"/>
      <c r="S84" s="237"/>
      <c r="T84" s="161"/>
      <c r="U84" s="161"/>
      <c r="V84" s="95"/>
      <c r="W84" s="95"/>
      <c r="X84" s="148"/>
      <c r="Y84" s="161"/>
      <c r="Z84" s="161"/>
      <c r="AA84" s="161"/>
      <c r="AB84" s="107"/>
      <c r="AC84" s="107"/>
      <c r="AD84" s="161"/>
      <c r="AE84" s="161"/>
      <c r="AF84" s="161"/>
      <c r="AG84" s="161" t="s">
        <v>190</v>
      </c>
      <c r="AH84" s="107">
        <v>2.6</v>
      </c>
      <c r="AI84" s="107" t="s">
        <v>2</v>
      </c>
      <c r="AJ84" s="231">
        <f>50000-14600</f>
        <v>35400</v>
      </c>
      <c r="AK84" s="161"/>
      <c r="AL84" s="161"/>
      <c r="AM84" s="161"/>
      <c r="AN84" s="107"/>
      <c r="AO84" s="107"/>
      <c r="AP84" s="231"/>
      <c r="AQ84" s="293"/>
    </row>
    <row r="85" spans="1:43" s="76" customFormat="1" x14ac:dyDescent="0.25">
      <c r="A85" s="162"/>
      <c r="B85" s="162"/>
      <c r="C85" s="282"/>
      <c r="D85" s="166"/>
      <c r="E85" s="168"/>
      <c r="F85" s="168"/>
      <c r="G85" s="170"/>
      <c r="H85" s="170"/>
      <c r="I85" s="172"/>
      <c r="J85" s="69"/>
      <c r="K85" s="107"/>
      <c r="L85" s="149"/>
      <c r="M85" s="162"/>
      <c r="N85" s="162"/>
      <c r="O85" s="162"/>
      <c r="P85" s="95"/>
      <c r="Q85" s="107"/>
      <c r="R85" s="236"/>
      <c r="S85" s="238"/>
      <c r="T85" s="162"/>
      <c r="U85" s="162"/>
      <c r="V85" s="95"/>
      <c r="W85" s="95"/>
      <c r="X85" s="149"/>
      <c r="Y85" s="162"/>
      <c r="Z85" s="162"/>
      <c r="AA85" s="162"/>
      <c r="AB85" s="107"/>
      <c r="AC85" s="107"/>
      <c r="AD85" s="162"/>
      <c r="AE85" s="162"/>
      <c r="AF85" s="162"/>
      <c r="AG85" s="162"/>
      <c r="AH85" s="107">
        <v>29600</v>
      </c>
      <c r="AI85" s="107" t="s">
        <v>203</v>
      </c>
      <c r="AJ85" s="232"/>
      <c r="AK85" s="162"/>
      <c r="AL85" s="162"/>
      <c r="AM85" s="162"/>
      <c r="AN85" s="107"/>
      <c r="AO85" s="107"/>
      <c r="AP85" s="232"/>
      <c r="AQ85" s="294"/>
    </row>
    <row r="86" spans="1:43" s="76" customFormat="1" ht="15" customHeight="1" x14ac:dyDescent="0.25">
      <c r="A86" s="161">
        <v>41</v>
      </c>
      <c r="B86" s="161">
        <v>795126</v>
      </c>
      <c r="C86" s="163" t="s">
        <v>88</v>
      </c>
      <c r="D86" s="165" t="s">
        <v>175</v>
      </c>
      <c r="E86" s="167">
        <v>84.75</v>
      </c>
      <c r="F86" s="167">
        <v>570348</v>
      </c>
      <c r="G86" s="169"/>
      <c r="H86" s="169"/>
      <c r="I86" s="171"/>
      <c r="J86" s="69"/>
      <c r="K86" s="107"/>
      <c r="L86" s="148"/>
      <c r="M86" s="161"/>
      <c r="N86" s="161"/>
      <c r="O86" s="171"/>
      <c r="P86" s="95"/>
      <c r="Q86" s="107"/>
      <c r="R86" s="235"/>
      <c r="S86" s="237" t="s">
        <v>176</v>
      </c>
      <c r="T86" s="161" t="s">
        <v>177</v>
      </c>
      <c r="U86" s="171" t="s">
        <v>102</v>
      </c>
      <c r="V86" s="95">
        <f>3+3</f>
        <v>6</v>
      </c>
      <c r="W86" s="95" t="s">
        <v>2</v>
      </c>
      <c r="X86" s="148">
        <f>40800+40800</f>
        <v>81600</v>
      </c>
      <c r="Y86" s="161"/>
      <c r="Z86" s="161"/>
      <c r="AA86" s="161"/>
      <c r="AB86" s="107"/>
      <c r="AC86" s="107"/>
      <c r="AD86" s="161"/>
      <c r="AE86" s="161"/>
      <c r="AF86" s="161"/>
      <c r="AG86" s="161"/>
      <c r="AH86" s="107"/>
      <c r="AI86" s="107"/>
      <c r="AJ86" s="231"/>
      <c r="AK86" s="161"/>
      <c r="AL86" s="161"/>
      <c r="AM86" s="161" t="s">
        <v>190</v>
      </c>
      <c r="AN86" s="107"/>
      <c r="AO86" s="107" t="s">
        <v>2</v>
      </c>
      <c r="AP86" s="231"/>
      <c r="AQ86" s="293"/>
    </row>
    <row r="87" spans="1:43" s="76" customFormat="1" x14ac:dyDescent="0.25">
      <c r="A87" s="162"/>
      <c r="B87" s="162"/>
      <c r="C87" s="164"/>
      <c r="D87" s="166"/>
      <c r="E87" s="168"/>
      <c r="F87" s="168"/>
      <c r="G87" s="170"/>
      <c r="H87" s="170"/>
      <c r="I87" s="172"/>
      <c r="J87" s="69"/>
      <c r="K87" s="106"/>
      <c r="L87" s="149"/>
      <c r="M87" s="162"/>
      <c r="N87" s="162"/>
      <c r="O87" s="172"/>
      <c r="P87" s="95"/>
      <c r="Q87" s="106"/>
      <c r="R87" s="236"/>
      <c r="S87" s="238"/>
      <c r="T87" s="162"/>
      <c r="U87" s="172"/>
      <c r="V87" s="95">
        <v>45000</v>
      </c>
      <c r="W87" s="132" t="s">
        <v>4</v>
      </c>
      <c r="X87" s="149"/>
      <c r="Y87" s="162"/>
      <c r="Z87" s="162"/>
      <c r="AA87" s="162"/>
      <c r="AB87" s="107"/>
      <c r="AC87" s="107"/>
      <c r="AD87" s="162"/>
      <c r="AE87" s="162"/>
      <c r="AF87" s="162"/>
      <c r="AG87" s="162"/>
      <c r="AH87" s="107"/>
      <c r="AI87" s="107"/>
      <c r="AJ87" s="232"/>
      <c r="AK87" s="162"/>
      <c r="AL87" s="162"/>
      <c r="AM87" s="162"/>
      <c r="AN87" s="107"/>
      <c r="AO87" s="107" t="s">
        <v>203</v>
      </c>
      <c r="AP87" s="232"/>
      <c r="AQ87" s="294"/>
    </row>
    <row r="88" spans="1:43" s="76" customFormat="1" x14ac:dyDescent="0.25">
      <c r="A88" s="161">
        <v>42</v>
      </c>
      <c r="B88" s="161">
        <v>795097</v>
      </c>
      <c r="C88" s="163" t="s">
        <v>89</v>
      </c>
      <c r="D88" s="165" t="s">
        <v>178</v>
      </c>
      <c r="E88" s="167">
        <v>3.02</v>
      </c>
      <c r="F88" s="167">
        <v>16899</v>
      </c>
      <c r="G88" s="169"/>
      <c r="H88" s="169"/>
      <c r="I88" s="171"/>
      <c r="J88" s="69"/>
      <c r="K88" s="107"/>
      <c r="L88" s="148"/>
      <c r="M88" s="161"/>
      <c r="N88" s="161"/>
      <c r="O88" s="161"/>
      <c r="P88" s="95"/>
      <c r="Q88" s="107"/>
      <c r="R88" s="235"/>
      <c r="S88" s="237"/>
      <c r="T88" s="161"/>
      <c r="U88" s="161"/>
      <c r="V88" s="95"/>
      <c r="W88" s="95"/>
      <c r="X88" s="148"/>
      <c r="Y88" s="161"/>
      <c r="Z88" s="161"/>
      <c r="AA88" s="161"/>
      <c r="AB88" s="107"/>
      <c r="AC88" s="107"/>
      <c r="AD88" s="161"/>
      <c r="AE88" s="161"/>
      <c r="AF88" s="161"/>
      <c r="AG88" s="161"/>
      <c r="AH88" s="107"/>
      <c r="AI88" s="107"/>
      <c r="AJ88" s="231"/>
      <c r="AK88" s="161"/>
      <c r="AL88" s="161"/>
      <c r="AM88" s="161" t="s">
        <v>190</v>
      </c>
      <c r="AN88" s="107"/>
      <c r="AO88" s="107" t="s">
        <v>2</v>
      </c>
      <c r="AP88" s="231"/>
      <c r="AQ88" s="293"/>
    </row>
    <row r="89" spans="1:43" s="76" customFormat="1" x14ac:dyDescent="0.25">
      <c r="A89" s="162"/>
      <c r="B89" s="162"/>
      <c r="C89" s="164"/>
      <c r="D89" s="166"/>
      <c r="E89" s="168"/>
      <c r="F89" s="168"/>
      <c r="G89" s="170"/>
      <c r="H89" s="170"/>
      <c r="I89" s="172"/>
      <c r="J89" s="69"/>
      <c r="K89" s="106"/>
      <c r="L89" s="149"/>
      <c r="M89" s="162"/>
      <c r="N89" s="162"/>
      <c r="O89" s="162"/>
      <c r="P89" s="95"/>
      <c r="Q89" s="107"/>
      <c r="R89" s="236"/>
      <c r="S89" s="238"/>
      <c r="T89" s="162"/>
      <c r="U89" s="162"/>
      <c r="V89" s="95"/>
      <c r="W89" s="95"/>
      <c r="X89" s="149"/>
      <c r="Y89" s="162"/>
      <c r="Z89" s="162"/>
      <c r="AA89" s="162"/>
      <c r="AB89" s="107"/>
      <c r="AC89" s="107"/>
      <c r="AD89" s="162"/>
      <c r="AE89" s="162"/>
      <c r="AF89" s="162"/>
      <c r="AG89" s="162"/>
      <c r="AH89" s="107"/>
      <c r="AI89" s="107"/>
      <c r="AJ89" s="232"/>
      <c r="AK89" s="162"/>
      <c r="AL89" s="162"/>
      <c r="AM89" s="162"/>
      <c r="AN89" s="107"/>
      <c r="AO89" s="107" t="s">
        <v>203</v>
      </c>
      <c r="AP89" s="232"/>
      <c r="AQ89" s="294"/>
    </row>
    <row r="90" spans="1:43" s="76" customFormat="1" ht="30" x14ac:dyDescent="0.25">
      <c r="A90" s="107">
        <v>43</v>
      </c>
      <c r="B90" s="107">
        <v>795117</v>
      </c>
      <c r="C90" s="73" t="s">
        <v>90</v>
      </c>
      <c r="D90" s="66" t="s">
        <v>179</v>
      </c>
      <c r="E90" s="67">
        <v>30</v>
      </c>
      <c r="F90" s="67" t="s">
        <v>180</v>
      </c>
      <c r="G90" s="68"/>
      <c r="H90" s="68"/>
      <c r="I90" s="62"/>
      <c r="J90" s="69"/>
      <c r="K90" s="107"/>
      <c r="L90" s="95"/>
      <c r="M90" s="107"/>
      <c r="N90" s="107"/>
      <c r="O90" s="107"/>
      <c r="P90" s="95"/>
      <c r="Q90" s="107"/>
      <c r="R90" s="70"/>
      <c r="S90" s="71"/>
      <c r="T90" s="107"/>
      <c r="U90" s="107"/>
      <c r="V90" s="95"/>
      <c r="W90" s="95"/>
      <c r="X90" s="95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69"/>
      <c r="AK90" s="107"/>
      <c r="AL90" s="107"/>
      <c r="AM90" s="107"/>
      <c r="AN90" s="107"/>
      <c r="AO90" s="107"/>
      <c r="AP90" s="119"/>
      <c r="AQ90" s="65"/>
    </row>
    <row r="91" spans="1:43" s="76" customFormat="1" x14ac:dyDescent="0.25">
      <c r="A91" s="161">
        <v>44</v>
      </c>
      <c r="B91" s="161">
        <v>795082</v>
      </c>
      <c r="C91" s="281" t="s">
        <v>91</v>
      </c>
      <c r="D91" s="165" t="s">
        <v>181</v>
      </c>
      <c r="E91" s="167">
        <v>4.1829999999999998</v>
      </c>
      <c r="F91" s="167">
        <v>37647</v>
      </c>
      <c r="G91" s="169"/>
      <c r="H91" s="169"/>
      <c r="I91" s="171"/>
      <c r="J91" s="69"/>
      <c r="K91" s="107"/>
      <c r="L91" s="148"/>
      <c r="M91" s="161"/>
      <c r="N91" s="161"/>
      <c r="O91" s="161"/>
      <c r="P91" s="95"/>
      <c r="Q91" s="107"/>
      <c r="R91" s="235"/>
      <c r="S91" s="237"/>
      <c r="T91" s="161"/>
      <c r="U91" s="161"/>
      <c r="V91" s="95"/>
      <c r="W91" s="95"/>
      <c r="X91" s="148"/>
      <c r="Y91" s="161"/>
      <c r="Z91" s="161"/>
      <c r="AA91" s="161"/>
      <c r="AB91" s="107"/>
      <c r="AC91" s="107"/>
      <c r="AD91" s="161"/>
      <c r="AE91" s="161"/>
      <c r="AF91" s="161"/>
      <c r="AG91" s="161"/>
      <c r="AH91" s="107"/>
      <c r="AI91" s="107"/>
      <c r="AJ91" s="231"/>
      <c r="AK91" s="161"/>
      <c r="AL91" s="161"/>
      <c r="AM91" s="161" t="s">
        <v>190</v>
      </c>
      <c r="AN91" s="107"/>
      <c r="AO91" s="107" t="s">
        <v>2</v>
      </c>
      <c r="AP91" s="231"/>
      <c r="AQ91" s="293"/>
    </row>
    <row r="92" spans="1:43" s="76" customFormat="1" x14ac:dyDescent="0.25">
      <c r="A92" s="162"/>
      <c r="B92" s="162"/>
      <c r="C92" s="282"/>
      <c r="D92" s="166"/>
      <c r="E92" s="168"/>
      <c r="F92" s="168"/>
      <c r="G92" s="170"/>
      <c r="H92" s="170"/>
      <c r="I92" s="172"/>
      <c r="J92" s="69"/>
      <c r="K92" s="107"/>
      <c r="L92" s="149"/>
      <c r="M92" s="162"/>
      <c r="N92" s="162"/>
      <c r="O92" s="162"/>
      <c r="P92" s="95"/>
      <c r="Q92" s="107"/>
      <c r="R92" s="236"/>
      <c r="S92" s="238"/>
      <c r="T92" s="162"/>
      <c r="U92" s="162"/>
      <c r="V92" s="95"/>
      <c r="W92" s="95"/>
      <c r="X92" s="149"/>
      <c r="Y92" s="162"/>
      <c r="Z92" s="162"/>
      <c r="AA92" s="162"/>
      <c r="AB92" s="107"/>
      <c r="AC92" s="107"/>
      <c r="AD92" s="162"/>
      <c r="AE92" s="162"/>
      <c r="AF92" s="162"/>
      <c r="AG92" s="162"/>
      <c r="AH92" s="107"/>
      <c r="AI92" s="107"/>
      <c r="AJ92" s="232"/>
      <c r="AK92" s="162"/>
      <c r="AL92" s="162"/>
      <c r="AM92" s="162"/>
      <c r="AN92" s="107"/>
      <c r="AO92" s="107" t="s">
        <v>203</v>
      </c>
      <c r="AP92" s="232"/>
      <c r="AQ92" s="294"/>
    </row>
    <row r="93" spans="1:43" s="76" customFormat="1" x14ac:dyDescent="0.25">
      <c r="A93" s="161">
        <v>45</v>
      </c>
      <c r="B93" s="161">
        <v>795086</v>
      </c>
      <c r="C93" s="163" t="s">
        <v>92</v>
      </c>
      <c r="D93" s="165" t="s">
        <v>182</v>
      </c>
      <c r="E93" s="167">
        <v>1.26</v>
      </c>
      <c r="F93" s="167">
        <v>9072</v>
      </c>
      <c r="G93" s="169"/>
      <c r="H93" s="169"/>
      <c r="I93" s="171"/>
      <c r="J93" s="69"/>
      <c r="K93" s="107"/>
      <c r="L93" s="148"/>
      <c r="M93" s="161"/>
      <c r="N93" s="161"/>
      <c r="O93" s="161"/>
      <c r="P93" s="95"/>
      <c r="Q93" s="107"/>
      <c r="R93" s="235"/>
      <c r="S93" s="237"/>
      <c r="T93" s="161"/>
      <c r="U93" s="161"/>
      <c r="V93" s="95"/>
      <c r="W93" s="95"/>
      <c r="X93" s="148"/>
      <c r="Y93" s="161"/>
      <c r="Z93" s="161"/>
      <c r="AA93" s="161"/>
      <c r="AB93" s="107"/>
      <c r="AC93" s="107"/>
      <c r="AD93" s="161"/>
      <c r="AE93" s="161"/>
      <c r="AF93" s="161"/>
      <c r="AG93" s="161"/>
      <c r="AH93" s="107"/>
      <c r="AI93" s="107"/>
      <c r="AJ93" s="231"/>
      <c r="AK93" s="161"/>
      <c r="AL93" s="161"/>
      <c r="AM93" s="161" t="s">
        <v>190</v>
      </c>
      <c r="AN93" s="107">
        <v>0.6</v>
      </c>
      <c r="AO93" s="107" t="s">
        <v>2</v>
      </c>
      <c r="AP93" s="231">
        <v>10000</v>
      </c>
      <c r="AQ93" s="293"/>
    </row>
    <row r="94" spans="1:43" s="76" customFormat="1" x14ac:dyDescent="0.25">
      <c r="A94" s="162"/>
      <c r="B94" s="162"/>
      <c r="C94" s="164"/>
      <c r="D94" s="166"/>
      <c r="E94" s="168"/>
      <c r="F94" s="168"/>
      <c r="G94" s="170"/>
      <c r="H94" s="170"/>
      <c r="I94" s="172"/>
      <c r="J94" s="69"/>
      <c r="K94" s="106"/>
      <c r="L94" s="149"/>
      <c r="M94" s="162"/>
      <c r="N94" s="162"/>
      <c r="O94" s="162"/>
      <c r="P94" s="95"/>
      <c r="Q94" s="107"/>
      <c r="R94" s="236"/>
      <c r="S94" s="238"/>
      <c r="T94" s="162"/>
      <c r="U94" s="162"/>
      <c r="V94" s="95"/>
      <c r="W94" s="95"/>
      <c r="X94" s="149"/>
      <c r="Y94" s="162"/>
      <c r="Z94" s="162"/>
      <c r="AA94" s="162"/>
      <c r="AB94" s="107"/>
      <c r="AC94" s="107"/>
      <c r="AD94" s="162"/>
      <c r="AE94" s="162"/>
      <c r="AF94" s="162"/>
      <c r="AG94" s="162"/>
      <c r="AH94" s="107"/>
      <c r="AI94" s="107"/>
      <c r="AJ94" s="232"/>
      <c r="AK94" s="162"/>
      <c r="AL94" s="162"/>
      <c r="AM94" s="162"/>
      <c r="AN94" s="107">
        <v>4200</v>
      </c>
      <c r="AO94" s="107" t="s">
        <v>203</v>
      </c>
      <c r="AP94" s="232"/>
      <c r="AQ94" s="294"/>
    </row>
    <row r="95" spans="1:43" s="76" customFormat="1" x14ac:dyDescent="0.25">
      <c r="A95" s="161">
        <v>46</v>
      </c>
      <c r="B95" s="161">
        <v>795118</v>
      </c>
      <c r="C95" s="163" t="s">
        <v>93</v>
      </c>
      <c r="D95" s="165" t="s">
        <v>183</v>
      </c>
      <c r="E95" s="167">
        <v>70.522999999999996</v>
      </c>
      <c r="F95" s="167">
        <v>436532</v>
      </c>
      <c r="G95" s="169"/>
      <c r="H95" s="169"/>
      <c r="I95" s="171"/>
      <c r="J95" s="69"/>
      <c r="K95" s="107"/>
      <c r="L95" s="148"/>
      <c r="M95" s="161"/>
      <c r="N95" s="161"/>
      <c r="O95" s="161"/>
      <c r="P95" s="95"/>
      <c r="Q95" s="107"/>
      <c r="R95" s="235"/>
      <c r="S95" s="237"/>
      <c r="T95" s="161"/>
      <c r="U95" s="171"/>
      <c r="V95" s="95"/>
      <c r="W95" s="95"/>
      <c r="X95" s="148"/>
      <c r="Y95" s="161"/>
      <c r="Z95" s="161"/>
      <c r="AA95" s="161"/>
      <c r="AB95" s="107"/>
      <c r="AC95" s="107"/>
      <c r="AD95" s="161"/>
      <c r="AE95" s="161"/>
      <c r="AF95" s="161"/>
      <c r="AG95" s="161"/>
      <c r="AH95" s="107"/>
      <c r="AI95" s="107"/>
      <c r="AJ95" s="231"/>
      <c r="AK95" s="161"/>
      <c r="AL95" s="161"/>
      <c r="AM95" s="161" t="s">
        <v>190</v>
      </c>
      <c r="AN95" s="107"/>
      <c r="AO95" s="107" t="s">
        <v>2</v>
      </c>
      <c r="AP95" s="233"/>
      <c r="AQ95" s="293"/>
    </row>
    <row r="96" spans="1:43" s="76" customFormat="1" x14ac:dyDescent="0.25">
      <c r="A96" s="162"/>
      <c r="B96" s="162"/>
      <c r="C96" s="164"/>
      <c r="D96" s="166"/>
      <c r="E96" s="168"/>
      <c r="F96" s="168"/>
      <c r="G96" s="170"/>
      <c r="H96" s="170"/>
      <c r="I96" s="172"/>
      <c r="J96" s="69"/>
      <c r="K96" s="107"/>
      <c r="L96" s="149"/>
      <c r="M96" s="162"/>
      <c r="N96" s="162"/>
      <c r="O96" s="162"/>
      <c r="P96" s="95"/>
      <c r="Q96" s="107"/>
      <c r="R96" s="236"/>
      <c r="S96" s="238"/>
      <c r="T96" s="162"/>
      <c r="U96" s="172"/>
      <c r="V96" s="95"/>
      <c r="W96" s="106"/>
      <c r="X96" s="149"/>
      <c r="Y96" s="162"/>
      <c r="Z96" s="162"/>
      <c r="AA96" s="162"/>
      <c r="AB96" s="107"/>
      <c r="AC96" s="107"/>
      <c r="AD96" s="162"/>
      <c r="AE96" s="162"/>
      <c r="AF96" s="162"/>
      <c r="AG96" s="162"/>
      <c r="AH96" s="107"/>
      <c r="AI96" s="107"/>
      <c r="AJ96" s="232"/>
      <c r="AK96" s="162"/>
      <c r="AL96" s="162"/>
      <c r="AM96" s="162"/>
      <c r="AN96" s="107"/>
      <c r="AO96" s="107" t="s">
        <v>203</v>
      </c>
      <c r="AP96" s="234"/>
      <c r="AQ96" s="294"/>
    </row>
    <row r="97" spans="1:59" s="76" customFormat="1" x14ac:dyDescent="0.25">
      <c r="A97" s="161">
        <v>47</v>
      </c>
      <c r="B97" s="161">
        <v>795083</v>
      </c>
      <c r="C97" s="281" t="s">
        <v>94</v>
      </c>
      <c r="D97" s="165" t="s">
        <v>184</v>
      </c>
      <c r="E97" s="167">
        <v>2.92</v>
      </c>
      <c r="F97" s="167">
        <v>19309</v>
      </c>
      <c r="G97" s="169"/>
      <c r="H97" s="169"/>
      <c r="I97" s="171"/>
      <c r="J97" s="69"/>
      <c r="K97" s="107"/>
      <c r="L97" s="148"/>
      <c r="M97" s="161"/>
      <c r="N97" s="161"/>
      <c r="O97" s="161"/>
      <c r="P97" s="95"/>
      <c r="Q97" s="107"/>
      <c r="R97" s="235"/>
      <c r="S97" s="237"/>
      <c r="T97" s="161"/>
      <c r="U97" s="161"/>
      <c r="V97" s="95"/>
      <c r="W97" s="95"/>
      <c r="X97" s="148"/>
      <c r="Y97" s="161"/>
      <c r="Z97" s="161"/>
      <c r="AA97" s="161"/>
      <c r="AB97" s="107"/>
      <c r="AC97" s="107"/>
      <c r="AD97" s="161"/>
      <c r="AE97" s="161"/>
      <c r="AF97" s="161"/>
      <c r="AG97" s="161"/>
      <c r="AH97" s="107"/>
      <c r="AI97" s="107"/>
      <c r="AJ97" s="231"/>
      <c r="AK97" s="161"/>
      <c r="AL97" s="161"/>
      <c r="AM97" s="161" t="s">
        <v>190</v>
      </c>
      <c r="AN97" s="107"/>
      <c r="AO97" s="107" t="s">
        <v>2</v>
      </c>
      <c r="AP97" s="231"/>
      <c r="AQ97" s="293"/>
    </row>
    <row r="98" spans="1:59" s="76" customFormat="1" x14ac:dyDescent="0.25">
      <c r="A98" s="162"/>
      <c r="B98" s="162"/>
      <c r="C98" s="282"/>
      <c r="D98" s="166"/>
      <c r="E98" s="168"/>
      <c r="F98" s="168"/>
      <c r="G98" s="170"/>
      <c r="H98" s="170"/>
      <c r="I98" s="172"/>
      <c r="J98" s="69"/>
      <c r="K98" s="107"/>
      <c r="L98" s="149"/>
      <c r="M98" s="162"/>
      <c r="N98" s="162"/>
      <c r="O98" s="162"/>
      <c r="P98" s="95"/>
      <c r="Q98" s="107"/>
      <c r="R98" s="236"/>
      <c r="S98" s="238"/>
      <c r="T98" s="162"/>
      <c r="U98" s="162"/>
      <c r="V98" s="95"/>
      <c r="W98" s="95"/>
      <c r="X98" s="149"/>
      <c r="Y98" s="162"/>
      <c r="Z98" s="162"/>
      <c r="AA98" s="162"/>
      <c r="AB98" s="107"/>
      <c r="AC98" s="107"/>
      <c r="AD98" s="162"/>
      <c r="AE98" s="162"/>
      <c r="AF98" s="162"/>
      <c r="AG98" s="162"/>
      <c r="AH98" s="107"/>
      <c r="AI98" s="107"/>
      <c r="AJ98" s="232"/>
      <c r="AK98" s="162"/>
      <c r="AL98" s="162"/>
      <c r="AM98" s="162"/>
      <c r="AN98" s="107"/>
      <c r="AO98" s="107" t="s">
        <v>203</v>
      </c>
      <c r="AP98" s="232"/>
      <c r="AQ98" s="294"/>
    </row>
    <row r="99" spans="1:59" s="76" customFormat="1" ht="30" x14ac:dyDescent="0.25">
      <c r="A99" s="107">
        <v>48</v>
      </c>
      <c r="B99" s="107">
        <v>795113</v>
      </c>
      <c r="C99" s="73" t="s">
        <v>95</v>
      </c>
      <c r="D99" s="66" t="s">
        <v>185</v>
      </c>
      <c r="E99" s="67">
        <v>2.2799999999999998</v>
      </c>
      <c r="F99" s="67">
        <v>18261</v>
      </c>
      <c r="G99" s="68"/>
      <c r="H99" s="68"/>
      <c r="I99" s="62"/>
      <c r="J99" s="69"/>
      <c r="K99" s="107"/>
      <c r="L99" s="95"/>
      <c r="M99" s="107"/>
      <c r="N99" s="107"/>
      <c r="O99" s="107"/>
      <c r="P99" s="95"/>
      <c r="Q99" s="107"/>
      <c r="R99" s="70"/>
      <c r="S99" s="71"/>
      <c r="T99" s="107"/>
      <c r="U99" s="107"/>
      <c r="V99" s="95"/>
      <c r="W99" s="95"/>
      <c r="X99" s="95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69"/>
      <c r="AK99" s="107"/>
      <c r="AL99" s="107"/>
      <c r="AM99" s="107"/>
      <c r="AN99" s="107"/>
      <c r="AO99" s="107"/>
      <c r="AP99" s="118"/>
      <c r="AQ99" s="65"/>
    </row>
    <row r="100" spans="1:59" s="76" customFormat="1" x14ac:dyDescent="0.25">
      <c r="A100" s="161">
        <v>49</v>
      </c>
      <c r="B100" s="161">
        <v>795087</v>
      </c>
      <c r="C100" s="163" t="s">
        <v>96</v>
      </c>
      <c r="D100" s="165" t="s">
        <v>186</v>
      </c>
      <c r="E100" s="167">
        <v>1.1000000000000001</v>
      </c>
      <c r="F100" s="167">
        <v>8184</v>
      </c>
      <c r="G100" s="169"/>
      <c r="H100" s="169"/>
      <c r="I100" s="171"/>
      <c r="J100" s="69"/>
      <c r="K100" s="107"/>
      <c r="L100" s="148"/>
      <c r="M100" s="169"/>
      <c r="N100" s="169"/>
      <c r="O100" s="171"/>
      <c r="P100" s="69"/>
      <c r="Q100" s="107"/>
      <c r="R100" s="235"/>
      <c r="S100" s="237"/>
      <c r="T100" s="161"/>
      <c r="U100" s="161"/>
      <c r="V100" s="95"/>
      <c r="W100" s="95"/>
      <c r="X100" s="148"/>
      <c r="Y100" s="161"/>
      <c r="Z100" s="161"/>
      <c r="AA100" s="161"/>
      <c r="AB100" s="107"/>
      <c r="AC100" s="107"/>
      <c r="AD100" s="161"/>
      <c r="AE100" s="161"/>
      <c r="AF100" s="161"/>
      <c r="AG100" s="161"/>
      <c r="AH100" s="107"/>
      <c r="AI100" s="107"/>
      <c r="AJ100" s="231"/>
      <c r="AK100" s="161"/>
      <c r="AL100" s="161"/>
      <c r="AM100" s="161" t="s">
        <v>190</v>
      </c>
      <c r="AN100" s="107">
        <v>1.1000000000000001</v>
      </c>
      <c r="AO100" s="107" t="s">
        <v>2</v>
      </c>
      <c r="AP100" s="231">
        <v>14890</v>
      </c>
      <c r="AQ100" s="293"/>
    </row>
    <row r="101" spans="1:59" s="76" customFormat="1" x14ac:dyDescent="0.25">
      <c r="A101" s="162"/>
      <c r="B101" s="162"/>
      <c r="C101" s="164"/>
      <c r="D101" s="166"/>
      <c r="E101" s="168"/>
      <c r="F101" s="168"/>
      <c r="G101" s="170"/>
      <c r="H101" s="170"/>
      <c r="I101" s="172"/>
      <c r="J101" s="69"/>
      <c r="K101" s="107"/>
      <c r="L101" s="149"/>
      <c r="M101" s="170"/>
      <c r="N101" s="170"/>
      <c r="O101" s="172"/>
      <c r="P101" s="69"/>
      <c r="Q101" s="106"/>
      <c r="R101" s="236"/>
      <c r="S101" s="238"/>
      <c r="T101" s="162"/>
      <c r="U101" s="162"/>
      <c r="V101" s="95"/>
      <c r="W101" s="95"/>
      <c r="X101" s="149"/>
      <c r="Y101" s="162"/>
      <c r="Z101" s="162"/>
      <c r="AA101" s="162"/>
      <c r="AB101" s="107"/>
      <c r="AC101" s="107"/>
      <c r="AD101" s="162"/>
      <c r="AE101" s="162"/>
      <c r="AF101" s="162"/>
      <c r="AG101" s="162"/>
      <c r="AH101" s="107"/>
      <c r="AI101" s="107"/>
      <c r="AJ101" s="232"/>
      <c r="AK101" s="162"/>
      <c r="AL101" s="162"/>
      <c r="AM101" s="162"/>
      <c r="AN101" s="107">
        <v>8100</v>
      </c>
      <c r="AO101" s="107" t="s">
        <v>203</v>
      </c>
      <c r="AP101" s="232"/>
      <c r="AQ101" s="294"/>
    </row>
    <row r="102" spans="1:59" s="76" customFormat="1" x14ac:dyDescent="0.25">
      <c r="A102" s="161">
        <v>50</v>
      </c>
      <c r="B102" s="161">
        <v>795084</v>
      </c>
      <c r="C102" s="281" t="s">
        <v>97</v>
      </c>
      <c r="D102" s="165" t="s">
        <v>187</v>
      </c>
      <c r="E102" s="167">
        <v>1.349</v>
      </c>
      <c r="F102" s="167">
        <v>7757</v>
      </c>
      <c r="G102" s="169"/>
      <c r="H102" s="169"/>
      <c r="I102" s="171"/>
      <c r="J102" s="69"/>
      <c r="K102" s="107"/>
      <c r="L102" s="148"/>
      <c r="M102" s="161"/>
      <c r="N102" s="161"/>
      <c r="O102" s="161"/>
      <c r="P102" s="95"/>
      <c r="Q102" s="107"/>
      <c r="R102" s="235"/>
      <c r="S102" s="237"/>
      <c r="T102" s="161"/>
      <c r="U102" s="161"/>
      <c r="V102" s="95"/>
      <c r="W102" s="95"/>
      <c r="X102" s="148"/>
      <c r="Y102" s="161"/>
      <c r="Z102" s="161"/>
      <c r="AA102" s="161"/>
      <c r="AB102" s="107"/>
      <c r="AC102" s="107"/>
      <c r="AD102" s="161"/>
      <c r="AE102" s="161"/>
      <c r="AF102" s="161"/>
      <c r="AG102" s="161"/>
      <c r="AH102" s="107"/>
      <c r="AI102" s="107"/>
      <c r="AJ102" s="231"/>
      <c r="AK102" s="161"/>
      <c r="AL102" s="161"/>
      <c r="AM102" s="161" t="s">
        <v>190</v>
      </c>
      <c r="AN102" s="107">
        <v>1.3</v>
      </c>
      <c r="AO102" s="107" t="s">
        <v>2</v>
      </c>
      <c r="AP102" s="231">
        <v>20600</v>
      </c>
      <c r="AQ102" s="308"/>
    </row>
    <row r="103" spans="1:59" s="76" customFormat="1" x14ac:dyDescent="0.25">
      <c r="A103" s="162"/>
      <c r="B103" s="162"/>
      <c r="C103" s="282"/>
      <c r="D103" s="166"/>
      <c r="E103" s="168"/>
      <c r="F103" s="168"/>
      <c r="G103" s="170"/>
      <c r="H103" s="170"/>
      <c r="I103" s="172"/>
      <c r="J103" s="69"/>
      <c r="K103" s="107"/>
      <c r="L103" s="149"/>
      <c r="M103" s="162"/>
      <c r="N103" s="162"/>
      <c r="O103" s="162"/>
      <c r="P103" s="95"/>
      <c r="Q103" s="107"/>
      <c r="R103" s="236"/>
      <c r="S103" s="238"/>
      <c r="T103" s="162"/>
      <c r="U103" s="162"/>
      <c r="V103" s="95"/>
      <c r="W103" s="95"/>
      <c r="X103" s="149"/>
      <c r="Y103" s="162"/>
      <c r="Z103" s="162"/>
      <c r="AA103" s="162"/>
      <c r="AB103" s="107"/>
      <c r="AC103" s="107"/>
      <c r="AD103" s="162"/>
      <c r="AE103" s="162"/>
      <c r="AF103" s="162"/>
      <c r="AG103" s="162"/>
      <c r="AH103" s="107"/>
      <c r="AI103" s="107"/>
      <c r="AJ103" s="232"/>
      <c r="AK103" s="162"/>
      <c r="AL103" s="162"/>
      <c r="AM103" s="162"/>
      <c r="AN103" s="67">
        <v>7757</v>
      </c>
      <c r="AO103" s="107" t="s">
        <v>203</v>
      </c>
      <c r="AP103" s="232"/>
      <c r="AQ103" s="309"/>
    </row>
    <row r="104" spans="1:59" s="76" customFormat="1" x14ac:dyDescent="0.25">
      <c r="A104" s="161">
        <v>51</v>
      </c>
      <c r="B104" s="161">
        <v>795114</v>
      </c>
      <c r="C104" s="281" t="s">
        <v>98</v>
      </c>
      <c r="D104" s="165" t="s">
        <v>188</v>
      </c>
      <c r="E104" s="167">
        <v>2.9</v>
      </c>
      <c r="F104" s="167">
        <v>26705</v>
      </c>
      <c r="G104" s="169"/>
      <c r="H104" s="169"/>
      <c r="I104" s="171"/>
      <c r="J104" s="72"/>
      <c r="K104" s="107"/>
      <c r="L104" s="148"/>
      <c r="M104" s="161"/>
      <c r="N104" s="161"/>
      <c r="O104" s="161"/>
      <c r="P104" s="95"/>
      <c r="Q104" s="107"/>
      <c r="R104" s="235"/>
      <c r="S104" s="237"/>
      <c r="T104" s="161"/>
      <c r="U104" s="161"/>
      <c r="V104" s="95"/>
      <c r="W104" s="95"/>
      <c r="X104" s="148"/>
      <c r="Y104" s="161"/>
      <c r="Z104" s="161"/>
      <c r="AA104" s="161"/>
      <c r="AB104" s="107"/>
      <c r="AC104" s="107"/>
      <c r="AD104" s="161"/>
      <c r="AE104" s="161"/>
      <c r="AF104" s="161"/>
      <c r="AG104" s="161"/>
      <c r="AH104" s="107"/>
      <c r="AI104" s="107"/>
      <c r="AJ104" s="231"/>
      <c r="AK104" s="161"/>
      <c r="AL104" s="161"/>
      <c r="AM104" s="161" t="s">
        <v>190</v>
      </c>
      <c r="AN104" s="120">
        <v>2.9</v>
      </c>
      <c r="AO104" s="107" t="s">
        <v>2</v>
      </c>
      <c r="AP104" s="233">
        <f>100000-54800</f>
        <v>45200</v>
      </c>
      <c r="AQ104" s="293"/>
    </row>
    <row r="105" spans="1:59" s="76" customFormat="1" x14ac:dyDescent="0.25">
      <c r="A105" s="162"/>
      <c r="B105" s="162"/>
      <c r="C105" s="282"/>
      <c r="D105" s="166"/>
      <c r="E105" s="168"/>
      <c r="F105" s="168"/>
      <c r="G105" s="170"/>
      <c r="H105" s="170"/>
      <c r="I105" s="172"/>
      <c r="J105" s="72"/>
      <c r="K105" s="107"/>
      <c r="L105" s="149"/>
      <c r="M105" s="162"/>
      <c r="N105" s="162"/>
      <c r="O105" s="162"/>
      <c r="P105" s="95"/>
      <c r="Q105" s="107"/>
      <c r="R105" s="236"/>
      <c r="S105" s="238"/>
      <c r="T105" s="162"/>
      <c r="U105" s="162"/>
      <c r="V105" s="95"/>
      <c r="W105" s="95"/>
      <c r="X105" s="149"/>
      <c r="Y105" s="162"/>
      <c r="Z105" s="162"/>
      <c r="AA105" s="162"/>
      <c r="AB105" s="107"/>
      <c r="AC105" s="107"/>
      <c r="AD105" s="162"/>
      <c r="AE105" s="162"/>
      <c r="AF105" s="162"/>
      <c r="AG105" s="162"/>
      <c r="AH105" s="107"/>
      <c r="AI105" s="107"/>
      <c r="AJ105" s="232"/>
      <c r="AK105" s="162"/>
      <c r="AL105" s="162"/>
      <c r="AM105" s="162"/>
      <c r="AN105" s="107">
        <v>26705</v>
      </c>
      <c r="AO105" s="107" t="s">
        <v>203</v>
      </c>
      <c r="AP105" s="234"/>
      <c r="AQ105" s="294"/>
    </row>
    <row r="106" spans="1:59" s="76" customFormat="1" x14ac:dyDescent="0.25">
      <c r="A106" s="107">
        <v>52</v>
      </c>
      <c r="B106" s="107"/>
      <c r="C106" s="73" t="s">
        <v>99</v>
      </c>
      <c r="D106" s="66"/>
      <c r="E106" s="67">
        <v>3.3</v>
      </c>
      <c r="F106" s="67">
        <v>24075</v>
      </c>
      <c r="G106" s="68"/>
      <c r="H106" s="68"/>
      <c r="I106" s="62"/>
      <c r="J106" s="72"/>
      <c r="K106" s="107"/>
      <c r="L106" s="95"/>
      <c r="M106" s="107"/>
      <c r="N106" s="107"/>
      <c r="O106" s="107"/>
      <c r="P106" s="95"/>
      <c r="Q106" s="107"/>
      <c r="R106" s="70"/>
      <c r="S106" s="71"/>
      <c r="T106" s="107"/>
      <c r="U106" s="107"/>
      <c r="V106" s="95"/>
      <c r="W106" s="95"/>
      <c r="X106" s="95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69"/>
      <c r="AK106" s="107"/>
      <c r="AL106" s="107"/>
      <c r="AM106" s="107"/>
      <c r="AN106" s="107"/>
      <c r="AO106" s="107"/>
      <c r="AP106" s="119"/>
      <c r="AQ106" s="65"/>
    </row>
    <row r="107" spans="1:59" s="76" customFormat="1" ht="30" x14ac:dyDescent="0.25">
      <c r="A107" s="107">
        <v>53</v>
      </c>
      <c r="B107" s="107"/>
      <c r="C107" s="73" t="s">
        <v>100</v>
      </c>
      <c r="D107" s="66" t="s">
        <v>189</v>
      </c>
      <c r="E107" s="67">
        <v>3.6869999999999998</v>
      </c>
      <c r="F107" s="67">
        <v>22859</v>
      </c>
      <c r="G107" s="68"/>
      <c r="H107" s="68"/>
      <c r="I107" s="62"/>
      <c r="J107" s="72"/>
      <c r="K107" s="107"/>
      <c r="L107" s="95"/>
      <c r="M107" s="107"/>
      <c r="N107" s="107"/>
      <c r="O107" s="107"/>
      <c r="P107" s="95"/>
      <c r="Q107" s="107"/>
      <c r="R107" s="70"/>
      <c r="S107" s="71"/>
      <c r="T107" s="107"/>
      <c r="U107" s="107"/>
      <c r="V107" s="95"/>
      <c r="W107" s="95"/>
      <c r="X107" s="95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69"/>
      <c r="AK107" s="107"/>
      <c r="AL107" s="107"/>
      <c r="AM107" s="107"/>
      <c r="AN107" s="107"/>
      <c r="AO107" s="107"/>
      <c r="AP107" s="118"/>
      <c r="AQ107" s="65"/>
    </row>
    <row r="108" spans="1:59" s="46" customFormat="1" ht="27.75" customHeight="1" x14ac:dyDescent="0.2">
      <c r="A108" s="192" t="s">
        <v>6</v>
      </c>
      <c r="B108" s="193"/>
      <c r="C108" s="193"/>
      <c r="D108" s="194"/>
      <c r="E108" s="99">
        <f>SUM(E7:E107)</f>
        <v>2567.8940000000007</v>
      </c>
      <c r="F108" s="99">
        <f>SUM(F7:F107)</f>
        <v>17687808</v>
      </c>
      <c r="G108" s="50"/>
      <c r="H108" s="50"/>
      <c r="I108" s="50"/>
      <c r="J108" s="50"/>
      <c r="K108" s="50"/>
      <c r="L108" s="99"/>
      <c r="M108" s="50"/>
      <c r="N108" s="50"/>
      <c r="O108" s="50"/>
      <c r="P108" s="50"/>
      <c r="Q108" s="50"/>
      <c r="R108" s="99"/>
      <c r="S108" s="50"/>
      <c r="T108" s="50"/>
      <c r="U108" s="50"/>
      <c r="V108" s="50"/>
      <c r="W108" s="50"/>
      <c r="X108" s="99"/>
      <c r="Y108" s="50"/>
      <c r="Z108" s="50"/>
      <c r="AA108" s="50"/>
      <c r="AC108" s="50"/>
      <c r="AD108" s="99"/>
      <c r="AE108" s="50"/>
      <c r="AF108" s="50"/>
      <c r="AG108" s="50"/>
      <c r="AI108" s="50"/>
      <c r="AJ108" s="99"/>
      <c r="AK108" s="50"/>
      <c r="AL108" s="50"/>
      <c r="AM108" s="50"/>
      <c r="AO108" s="50"/>
      <c r="AP108" s="99"/>
      <c r="AQ108" s="50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</row>
    <row r="109" spans="1:59" s="47" customFormat="1" ht="14.25" x14ac:dyDescent="0.2">
      <c r="A109" s="59"/>
      <c r="B109" s="117"/>
      <c r="C109" s="117"/>
      <c r="D109" s="117"/>
      <c r="E109" s="116"/>
      <c r="F109" s="116"/>
      <c r="G109" s="115"/>
      <c r="H109" s="113"/>
      <c r="I109" s="56"/>
      <c r="J109" s="50"/>
      <c r="K109" s="50"/>
      <c r="L109" s="99"/>
      <c r="M109" s="115"/>
      <c r="N109" s="113"/>
      <c r="O109" s="56"/>
      <c r="P109" s="50"/>
      <c r="Q109" s="50"/>
      <c r="R109" s="99"/>
      <c r="S109" s="115"/>
      <c r="T109" s="113"/>
      <c r="U109" s="56"/>
      <c r="V109" s="50"/>
      <c r="W109" s="50"/>
      <c r="X109" s="99"/>
      <c r="Y109" s="114"/>
      <c r="Z109" s="113"/>
      <c r="AA109" s="56"/>
      <c r="AC109" s="50"/>
      <c r="AD109" s="99"/>
      <c r="AE109" s="114"/>
      <c r="AF109" s="113"/>
      <c r="AG109" s="56"/>
      <c r="AI109" s="50"/>
      <c r="AJ109" s="99"/>
      <c r="AK109" s="114"/>
      <c r="AL109" s="113"/>
      <c r="AM109" s="56"/>
      <c r="AO109" s="50"/>
      <c r="AP109" s="99"/>
      <c r="AQ109" s="99"/>
    </row>
    <row r="110" spans="1:59" s="76" customFormat="1" x14ac:dyDescent="0.25">
      <c r="A110" s="150" t="s">
        <v>6</v>
      </c>
      <c r="B110" s="151"/>
      <c r="C110" s="151"/>
      <c r="D110" s="151"/>
      <c r="E110" s="151"/>
      <c r="F110" s="151"/>
      <c r="G110" s="151"/>
      <c r="H110" s="152"/>
      <c r="I110" s="159" t="s">
        <v>190</v>
      </c>
      <c r="J110" s="74">
        <f>J9+J11+J23</f>
        <v>62.800000000000004</v>
      </c>
      <c r="K110" s="9" t="s">
        <v>2</v>
      </c>
      <c r="L110" s="74">
        <f>SUM(L9:L109)</f>
        <v>811000</v>
      </c>
      <c r="M110" s="38"/>
      <c r="N110" s="10"/>
      <c r="O110" s="159" t="s">
        <v>7</v>
      </c>
      <c r="P110" s="75">
        <f>P9+P11+P23+P60</f>
        <v>70.900999999999996</v>
      </c>
      <c r="Q110" s="9" t="s">
        <v>2</v>
      </c>
      <c r="R110" s="75">
        <f>SUM(R7:R107)</f>
        <v>955474.6</v>
      </c>
      <c r="S110" s="11"/>
      <c r="T110" s="10"/>
      <c r="U110" s="159" t="s">
        <v>7</v>
      </c>
      <c r="V110" s="75">
        <f>V7+V9+V11+V17+V19+V21+V23+V27+V29+V31+V33+V45+V51+V53+V60+V62+V64+V66+V74+V78+V86</f>
        <v>146.4</v>
      </c>
      <c r="W110" s="9" t="s">
        <v>2</v>
      </c>
      <c r="X110" s="75">
        <f>SUM(X7:X109)-X112</f>
        <v>1911083</v>
      </c>
      <c r="Y110" s="12"/>
      <c r="Z110" s="10"/>
      <c r="AA110" s="159" t="s">
        <v>7</v>
      </c>
      <c r="AB110" s="122">
        <f>AB7+AB23+AB31+AB37+AB39+AB9+AB11</f>
        <v>128.9</v>
      </c>
      <c r="AC110" s="9" t="s">
        <v>2</v>
      </c>
      <c r="AD110" s="75">
        <f>SUM(AD7:AD109)</f>
        <v>1778690</v>
      </c>
      <c r="AE110" s="12"/>
      <c r="AF110" s="10"/>
      <c r="AG110" s="159" t="s">
        <v>7</v>
      </c>
      <c r="AH110" s="8">
        <f>AH7+AH9+AH11+AH13+AH17+AH23+AH31+AH33+AH37+AH39+AH43+AH47+AH49+AH51+AH53+AH58+AH60+AH64+AH66+AH68+AH70+AH72+AH74+AH78+AH82+AH84</f>
        <v>133.50000000000003</v>
      </c>
      <c r="AI110" s="9" t="s">
        <v>2</v>
      </c>
      <c r="AJ110" s="74">
        <f>SUM(AJ7:AJ109)</f>
        <v>1778690</v>
      </c>
      <c r="AK110" s="12"/>
      <c r="AL110" s="10"/>
      <c r="AM110" s="159" t="s">
        <v>7</v>
      </c>
      <c r="AN110" s="8">
        <f>AN7+AN9+AN11+AN15+AN17+AN19+AN21+AN23+AN33+AN45+AN49+AN56+AN64+AN68+AN70+AN72+AN74+AN76+AN78+AN80+AN93+AN100+AN102+AN104</f>
        <v>126.49999999999999</v>
      </c>
      <c r="AO110" s="9" t="s">
        <v>2</v>
      </c>
      <c r="AP110" s="112">
        <f>SUM(AP7:AP109)</f>
        <v>1778690</v>
      </c>
      <c r="AQ110" s="9"/>
    </row>
    <row r="111" spans="1:59" s="76" customFormat="1" x14ac:dyDescent="0.25">
      <c r="A111" s="153"/>
      <c r="B111" s="154"/>
      <c r="C111" s="154"/>
      <c r="D111" s="154"/>
      <c r="E111" s="154"/>
      <c r="F111" s="154"/>
      <c r="G111" s="154"/>
      <c r="H111" s="155"/>
      <c r="I111" s="160"/>
      <c r="J111" s="74">
        <f>J10+J12+J25</f>
        <v>530300</v>
      </c>
      <c r="K111" s="9" t="s">
        <v>4</v>
      </c>
      <c r="L111" s="9"/>
      <c r="M111" s="36"/>
      <c r="N111" s="13"/>
      <c r="O111" s="160"/>
      <c r="P111" s="75">
        <f>P10+P12+P61+P26</f>
        <v>593150</v>
      </c>
      <c r="Q111" s="9" t="s">
        <v>4</v>
      </c>
      <c r="R111" s="9"/>
      <c r="S111" s="14"/>
      <c r="T111" s="13"/>
      <c r="U111" s="160"/>
      <c r="V111" s="75">
        <f>V8+V10+V12+V18+V20+V22+V24+V28+V30+V32+V34+V46+V52+V54+V61+V63+V65+V67+V75+V79+V87</f>
        <v>1109450</v>
      </c>
      <c r="W111" s="9" t="s">
        <v>4</v>
      </c>
      <c r="X111" s="9"/>
      <c r="Y111" s="15"/>
      <c r="Z111" s="13"/>
      <c r="AA111" s="160"/>
      <c r="AB111" s="122">
        <f>AB8+AB24+AB32+AB38+AB40+AB10+AB12</f>
        <v>894450</v>
      </c>
      <c r="AC111" s="9" t="s">
        <v>4</v>
      </c>
      <c r="AD111" s="9"/>
      <c r="AE111" s="15"/>
      <c r="AF111" s="13"/>
      <c r="AG111" s="160"/>
      <c r="AH111" s="8">
        <f>AH8+AH10+AH12+AH14+AH18+AH25+AH32+AH34+AH38+AH40+AH44+AH48+AH50+AH52+AH54+AH59+AH61+AH65+AH67+AH69+AH71+AH73+AH75+AH79+AH83+AH85</f>
        <v>1136450</v>
      </c>
      <c r="AI111" s="9" t="s">
        <v>4</v>
      </c>
      <c r="AJ111" s="9"/>
      <c r="AK111" s="15"/>
      <c r="AL111" s="13"/>
      <c r="AM111" s="160"/>
      <c r="AN111" s="8">
        <f>AN8+AN10+AN12+AN16+AN18+AN20+AN22+AN24+AN34+AN46+AN50+AN57+AN65+AN69+AN71+AN73+AN75+AN77+AN79+AN81+AN94+AN101+AN103+AN105</f>
        <v>844436</v>
      </c>
      <c r="AO111" s="9" t="s">
        <v>4</v>
      </c>
      <c r="AP111" s="9"/>
      <c r="AQ111" s="9"/>
    </row>
    <row r="112" spans="1:59" s="76" customFormat="1" x14ac:dyDescent="0.25">
      <c r="A112" s="153"/>
      <c r="B112" s="154"/>
      <c r="C112" s="154"/>
      <c r="D112" s="154"/>
      <c r="E112" s="154"/>
      <c r="F112" s="154"/>
      <c r="G112" s="154"/>
      <c r="H112" s="155"/>
      <c r="I112" s="159" t="s">
        <v>36</v>
      </c>
      <c r="J112" s="102"/>
      <c r="K112" s="9" t="s">
        <v>2</v>
      </c>
      <c r="L112" s="102"/>
      <c r="M112" s="36"/>
      <c r="N112" s="13"/>
      <c r="O112" s="159" t="s">
        <v>36</v>
      </c>
      <c r="P112" s="9"/>
      <c r="Q112" s="9" t="s">
        <v>2</v>
      </c>
      <c r="R112" s="9"/>
      <c r="S112" s="14"/>
      <c r="T112" s="13"/>
      <c r="U112" s="159" t="s">
        <v>36</v>
      </c>
      <c r="V112" s="144">
        <v>1.302</v>
      </c>
      <c r="W112" s="9" t="s">
        <v>2</v>
      </c>
      <c r="X112" s="251">
        <v>66171.3</v>
      </c>
      <c r="Y112" s="15"/>
      <c r="Z112" s="13"/>
      <c r="AA112" s="159" t="s">
        <v>36</v>
      </c>
      <c r="AB112" s="9"/>
      <c r="AC112" s="9" t="s">
        <v>2</v>
      </c>
      <c r="AD112" s="9"/>
      <c r="AE112" s="15"/>
      <c r="AF112" s="13"/>
      <c r="AG112" s="159" t="s">
        <v>36</v>
      </c>
      <c r="AH112" s="9"/>
      <c r="AI112" s="9" t="s">
        <v>2</v>
      </c>
      <c r="AJ112" s="9"/>
      <c r="AK112" s="15"/>
      <c r="AL112" s="13"/>
      <c r="AM112" s="159" t="s">
        <v>36</v>
      </c>
      <c r="AN112" s="9"/>
      <c r="AO112" s="9" t="s">
        <v>2</v>
      </c>
      <c r="AP112" s="9"/>
      <c r="AQ112" s="9"/>
    </row>
    <row r="113" spans="1:59" s="76" customFormat="1" x14ac:dyDescent="0.25">
      <c r="A113" s="153"/>
      <c r="B113" s="154"/>
      <c r="C113" s="154"/>
      <c r="D113" s="154"/>
      <c r="E113" s="154"/>
      <c r="F113" s="154"/>
      <c r="G113" s="154"/>
      <c r="H113" s="155"/>
      <c r="I113" s="160"/>
      <c r="J113" s="9"/>
      <c r="K113" s="9" t="s">
        <v>4</v>
      </c>
      <c r="L113" s="9"/>
      <c r="M113" s="36"/>
      <c r="N113" s="13"/>
      <c r="O113" s="160"/>
      <c r="P113" s="9"/>
      <c r="Q113" s="9" t="s">
        <v>4</v>
      </c>
      <c r="R113" s="9"/>
      <c r="S113" s="14"/>
      <c r="T113" s="13"/>
      <c r="U113" s="160"/>
      <c r="V113" s="144">
        <v>9944.5</v>
      </c>
      <c r="W113" s="9" t="s">
        <v>4</v>
      </c>
      <c r="X113" s="252"/>
      <c r="Y113" s="15"/>
      <c r="Z113" s="13"/>
      <c r="AA113" s="160"/>
      <c r="AB113" s="9"/>
      <c r="AC113" s="9" t="s">
        <v>4</v>
      </c>
      <c r="AD113" s="9"/>
      <c r="AE113" s="15"/>
      <c r="AF113" s="13"/>
      <c r="AG113" s="160"/>
      <c r="AH113" s="9"/>
      <c r="AI113" s="9" t="s">
        <v>4</v>
      </c>
      <c r="AJ113" s="9"/>
      <c r="AK113" s="15"/>
      <c r="AL113" s="13"/>
      <c r="AM113" s="160"/>
      <c r="AN113" s="9"/>
      <c r="AO113" s="9" t="s">
        <v>4</v>
      </c>
      <c r="AP113" s="9"/>
      <c r="AQ113" s="9"/>
    </row>
    <row r="114" spans="1:59" s="76" customFormat="1" x14ac:dyDescent="0.25">
      <c r="A114" s="153"/>
      <c r="B114" s="154"/>
      <c r="C114" s="154"/>
      <c r="D114" s="154"/>
      <c r="E114" s="154"/>
      <c r="F114" s="154"/>
      <c r="G114" s="154"/>
      <c r="H114" s="155"/>
      <c r="I114" s="159" t="s">
        <v>37</v>
      </c>
      <c r="J114" s="9"/>
      <c r="K114" s="9" t="s">
        <v>2</v>
      </c>
      <c r="L114" s="9"/>
      <c r="M114" s="36"/>
      <c r="N114" s="13"/>
      <c r="O114" s="159" t="s">
        <v>37</v>
      </c>
      <c r="P114" s="9"/>
      <c r="Q114" s="9" t="s">
        <v>2</v>
      </c>
      <c r="R114" s="9"/>
      <c r="S114" s="14"/>
      <c r="T114" s="13"/>
      <c r="U114" s="159" t="s">
        <v>37</v>
      </c>
      <c r="V114" s="9"/>
      <c r="W114" s="9" t="s">
        <v>2</v>
      </c>
      <c r="X114" s="9"/>
      <c r="Y114" s="15"/>
      <c r="Z114" s="13"/>
      <c r="AA114" s="159" t="s">
        <v>37</v>
      </c>
      <c r="AB114" s="9"/>
      <c r="AC114" s="9" t="s">
        <v>2</v>
      </c>
      <c r="AD114" s="9"/>
      <c r="AE114" s="15"/>
      <c r="AF114" s="13"/>
      <c r="AG114" s="159" t="s">
        <v>37</v>
      </c>
      <c r="AH114" s="9"/>
      <c r="AI114" s="9" t="s">
        <v>2</v>
      </c>
      <c r="AJ114" s="9"/>
      <c r="AK114" s="15"/>
      <c r="AL114" s="13"/>
      <c r="AM114" s="159" t="s">
        <v>37</v>
      </c>
      <c r="AN114" s="9"/>
      <c r="AO114" s="9" t="s">
        <v>2</v>
      </c>
      <c r="AP114" s="9"/>
      <c r="AQ114" s="9"/>
    </row>
    <row r="115" spans="1:59" s="76" customFormat="1" x14ac:dyDescent="0.25">
      <c r="A115" s="153"/>
      <c r="B115" s="154"/>
      <c r="C115" s="154"/>
      <c r="D115" s="154"/>
      <c r="E115" s="154"/>
      <c r="F115" s="154"/>
      <c r="G115" s="154"/>
      <c r="H115" s="155"/>
      <c r="I115" s="160"/>
      <c r="J115" s="9"/>
      <c r="K115" s="9" t="s">
        <v>4</v>
      </c>
      <c r="L115" s="9"/>
      <c r="M115" s="36"/>
      <c r="N115" s="13"/>
      <c r="O115" s="160"/>
      <c r="P115" s="9"/>
      <c r="Q115" s="9" t="s">
        <v>4</v>
      </c>
      <c r="R115" s="9"/>
      <c r="S115" s="14"/>
      <c r="T115" s="13"/>
      <c r="U115" s="160"/>
      <c r="V115" s="9"/>
      <c r="W115" s="9" t="s">
        <v>4</v>
      </c>
      <c r="X115" s="9"/>
      <c r="Y115" s="15"/>
      <c r="Z115" s="13"/>
      <c r="AA115" s="160"/>
      <c r="AB115" s="9"/>
      <c r="AC115" s="9" t="s">
        <v>4</v>
      </c>
      <c r="AD115" s="9"/>
      <c r="AE115" s="15"/>
      <c r="AF115" s="13"/>
      <c r="AG115" s="160"/>
      <c r="AH115" s="9"/>
      <c r="AI115" s="9" t="s">
        <v>4</v>
      </c>
      <c r="AJ115" s="9"/>
      <c r="AK115" s="15"/>
      <c r="AL115" s="13"/>
      <c r="AM115" s="160"/>
      <c r="AN115" s="9"/>
      <c r="AO115" s="9" t="s">
        <v>4</v>
      </c>
      <c r="AP115" s="9"/>
      <c r="AQ115" s="9"/>
    </row>
    <row r="116" spans="1:59" s="76" customFormat="1" x14ac:dyDescent="0.25">
      <c r="A116" s="153"/>
      <c r="B116" s="154"/>
      <c r="C116" s="154"/>
      <c r="D116" s="154"/>
      <c r="E116" s="154"/>
      <c r="F116" s="154"/>
      <c r="G116" s="154"/>
      <c r="H116" s="155"/>
      <c r="I116" s="159" t="s">
        <v>38</v>
      </c>
      <c r="J116" s="9"/>
      <c r="K116" s="9" t="s">
        <v>2</v>
      </c>
      <c r="L116" s="9"/>
      <c r="M116" s="36"/>
      <c r="N116" s="13"/>
      <c r="O116" s="159" t="s">
        <v>38</v>
      </c>
      <c r="P116" s="9"/>
      <c r="Q116" s="9" t="s">
        <v>2</v>
      </c>
      <c r="R116" s="9"/>
      <c r="S116" s="14"/>
      <c r="T116" s="13"/>
      <c r="U116" s="159" t="s">
        <v>38</v>
      </c>
      <c r="V116" s="9"/>
      <c r="W116" s="9" t="s">
        <v>2</v>
      </c>
      <c r="X116" s="9"/>
      <c r="Y116" s="15"/>
      <c r="Z116" s="13"/>
      <c r="AA116" s="159" t="s">
        <v>38</v>
      </c>
      <c r="AB116" s="9"/>
      <c r="AC116" s="9" t="s">
        <v>2</v>
      </c>
      <c r="AD116" s="9"/>
      <c r="AE116" s="15"/>
      <c r="AF116" s="13"/>
      <c r="AG116" s="159" t="s">
        <v>38</v>
      </c>
      <c r="AH116" s="9"/>
      <c r="AI116" s="9" t="s">
        <v>2</v>
      </c>
      <c r="AJ116" s="9"/>
      <c r="AK116" s="15"/>
      <c r="AL116" s="13"/>
      <c r="AM116" s="159" t="s">
        <v>38</v>
      </c>
      <c r="AN116" s="9"/>
      <c r="AO116" s="9" t="s">
        <v>2</v>
      </c>
      <c r="AP116" s="9"/>
      <c r="AQ116" s="9"/>
    </row>
    <row r="117" spans="1:59" s="76" customFormat="1" x14ac:dyDescent="0.25">
      <c r="A117" s="153"/>
      <c r="B117" s="154"/>
      <c r="C117" s="154"/>
      <c r="D117" s="154"/>
      <c r="E117" s="154"/>
      <c r="F117" s="154"/>
      <c r="G117" s="154"/>
      <c r="H117" s="155"/>
      <c r="I117" s="160"/>
      <c r="J117" s="9"/>
      <c r="K117" s="9" t="s">
        <v>4</v>
      </c>
      <c r="L117" s="9"/>
      <c r="M117" s="36"/>
      <c r="N117" s="13"/>
      <c r="O117" s="160"/>
      <c r="P117" s="9"/>
      <c r="Q117" s="9" t="s">
        <v>4</v>
      </c>
      <c r="R117" s="9"/>
      <c r="S117" s="14"/>
      <c r="T117" s="13"/>
      <c r="U117" s="160"/>
      <c r="V117" s="9"/>
      <c r="W117" s="9" t="s">
        <v>4</v>
      </c>
      <c r="X117" s="9"/>
      <c r="Y117" s="15"/>
      <c r="Z117" s="13"/>
      <c r="AA117" s="160"/>
      <c r="AB117" s="9"/>
      <c r="AC117" s="9" t="s">
        <v>4</v>
      </c>
      <c r="AD117" s="9"/>
      <c r="AE117" s="15"/>
      <c r="AF117" s="13"/>
      <c r="AG117" s="160"/>
      <c r="AH117" s="9"/>
      <c r="AI117" s="9" t="s">
        <v>4</v>
      </c>
      <c r="AJ117" s="9"/>
      <c r="AK117" s="15"/>
      <c r="AL117" s="13"/>
      <c r="AM117" s="160"/>
      <c r="AN117" s="9"/>
      <c r="AO117" s="9" t="s">
        <v>4</v>
      </c>
      <c r="AP117" s="9"/>
      <c r="AQ117" s="9"/>
    </row>
    <row r="118" spans="1:59" s="76" customFormat="1" x14ac:dyDescent="0.25">
      <c r="A118" s="153"/>
      <c r="B118" s="154"/>
      <c r="C118" s="154"/>
      <c r="D118" s="154"/>
      <c r="E118" s="154"/>
      <c r="F118" s="154"/>
      <c r="G118" s="154"/>
      <c r="H118" s="155"/>
      <c r="I118" s="159" t="s">
        <v>8</v>
      </c>
      <c r="J118" s="9"/>
      <c r="K118" s="9" t="s">
        <v>4</v>
      </c>
      <c r="L118" s="241"/>
      <c r="M118" s="36"/>
      <c r="N118" s="13"/>
      <c r="O118" s="159" t="s">
        <v>8</v>
      </c>
      <c r="P118" s="9"/>
      <c r="Q118" s="9" t="s">
        <v>4</v>
      </c>
      <c r="R118" s="263"/>
      <c r="S118" s="14"/>
      <c r="T118" s="13"/>
      <c r="U118" s="241" t="s">
        <v>8</v>
      </c>
      <c r="V118" s="9"/>
      <c r="W118" s="9" t="s">
        <v>4</v>
      </c>
      <c r="X118" s="241"/>
      <c r="Y118" s="15"/>
      <c r="Z118" s="13"/>
      <c r="AA118" s="241" t="s">
        <v>8</v>
      </c>
      <c r="AB118" s="9"/>
      <c r="AC118" s="9" t="s">
        <v>4</v>
      </c>
      <c r="AD118" s="241"/>
      <c r="AE118" s="15"/>
      <c r="AF118" s="13"/>
      <c r="AG118" s="241" t="s">
        <v>8</v>
      </c>
      <c r="AH118" s="9"/>
      <c r="AI118" s="9" t="s">
        <v>4</v>
      </c>
      <c r="AJ118" s="241"/>
      <c r="AK118" s="15"/>
      <c r="AL118" s="13"/>
      <c r="AM118" s="241" t="s">
        <v>8</v>
      </c>
      <c r="AN118" s="9"/>
      <c r="AO118" s="9" t="s">
        <v>4</v>
      </c>
      <c r="AP118" s="241"/>
      <c r="AQ118" s="9"/>
    </row>
    <row r="119" spans="1:59" s="76" customFormat="1" x14ac:dyDescent="0.25">
      <c r="A119" s="153"/>
      <c r="B119" s="154"/>
      <c r="C119" s="154"/>
      <c r="D119" s="154"/>
      <c r="E119" s="154"/>
      <c r="F119" s="154"/>
      <c r="G119" s="154"/>
      <c r="H119" s="155"/>
      <c r="I119" s="160"/>
      <c r="J119" s="9"/>
      <c r="K119" s="9" t="s">
        <v>2</v>
      </c>
      <c r="L119" s="242"/>
      <c r="M119" s="36"/>
      <c r="N119" s="13"/>
      <c r="O119" s="160"/>
      <c r="P119" s="9"/>
      <c r="Q119" s="9" t="s">
        <v>2</v>
      </c>
      <c r="R119" s="264"/>
      <c r="S119" s="14"/>
      <c r="T119" s="13"/>
      <c r="U119" s="242"/>
      <c r="V119" s="9"/>
      <c r="W119" s="9" t="s">
        <v>2</v>
      </c>
      <c r="X119" s="242"/>
      <c r="Y119" s="15"/>
      <c r="Z119" s="13"/>
      <c r="AA119" s="242"/>
      <c r="AB119" s="9"/>
      <c r="AC119" s="9" t="s">
        <v>2</v>
      </c>
      <c r="AD119" s="242"/>
      <c r="AE119" s="15"/>
      <c r="AF119" s="13"/>
      <c r="AG119" s="242"/>
      <c r="AH119" s="9"/>
      <c r="AI119" s="9" t="s">
        <v>2</v>
      </c>
      <c r="AJ119" s="242"/>
      <c r="AK119" s="15"/>
      <c r="AL119" s="13"/>
      <c r="AM119" s="242"/>
      <c r="AN119" s="9"/>
      <c r="AO119" s="9" t="s">
        <v>2</v>
      </c>
      <c r="AP119" s="242"/>
      <c r="AQ119" s="9"/>
    </row>
    <row r="120" spans="1:59" s="76" customFormat="1" ht="42.75" x14ac:dyDescent="0.25">
      <c r="A120" s="153"/>
      <c r="B120" s="154"/>
      <c r="C120" s="154"/>
      <c r="D120" s="154"/>
      <c r="E120" s="154"/>
      <c r="F120" s="154"/>
      <c r="G120" s="154"/>
      <c r="H120" s="155"/>
      <c r="I120" s="8" t="s">
        <v>9</v>
      </c>
      <c r="J120" s="9"/>
      <c r="K120" s="9" t="s">
        <v>10</v>
      </c>
      <c r="L120" s="9"/>
      <c r="M120" s="36"/>
      <c r="N120" s="13"/>
      <c r="O120" s="8" t="s">
        <v>9</v>
      </c>
      <c r="P120" s="9"/>
      <c r="Q120" s="9" t="s">
        <v>10</v>
      </c>
      <c r="R120" s="9"/>
      <c r="S120" s="14"/>
      <c r="T120" s="13"/>
      <c r="U120" s="8" t="s">
        <v>9</v>
      </c>
      <c r="V120" s="9"/>
      <c r="W120" s="9" t="s">
        <v>10</v>
      </c>
      <c r="X120" s="9"/>
      <c r="Y120" s="15"/>
      <c r="Z120" s="13"/>
      <c r="AA120" s="8" t="s">
        <v>9</v>
      </c>
      <c r="AB120" s="9"/>
      <c r="AC120" s="9" t="s">
        <v>10</v>
      </c>
      <c r="AD120" s="9"/>
      <c r="AE120" s="15"/>
      <c r="AF120" s="13"/>
      <c r="AG120" s="8" t="s">
        <v>9</v>
      </c>
      <c r="AH120" s="9"/>
      <c r="AI120" s="9" t="s">
        <v>10</v>
      </c>
      <c r="AJ120" s="9"/>
      <c r="AK120" s="15"/>
      <c r="AL120" s="13"/>
      <c r="AM120" s="8" t="s">
        <v>9</v>
      </c>
      <c r="AN120" s="9"/>
      <c r="AO120" s="9" t="s">
        <v>10</v>
      </c>
      <c r="AP120" s="9"/>
      <c r="AQ120" s="9"/>
    </row>
    <row r="121" spans="1:59" s="76" customFormat="1" ht="28.5" x14ac:dyDescent="0.25">
      <c r="A121" s="153"/>
      <c r="B121" s="154"/>
      <c r="C121" s="154"/>
      <c r="D121" s="154"/>
      <c r="E121" s="154"/>
      <c r="F121" s="154"/>
      <c r="G121" s="154"/>
      <c r="H121" s="155"/>
      <c r="I121" s="8" t="s">
        <v>39</v>
      </c>
      <c r="J121" s="9"/>
      <c r="K121" s="9" t="s">
        <v>10</v>
      </c>
      <c r="L121" s="9"/>
      <c r="M121" s="36"/>
      <c r="N121" s="13"/>
      <c r="O121" s="8" t="s">
        <v>39</v>
      </c>
      <c r="P121" s="9"/>
      <c r="Q121" s="9" t="s">
        <v>10</v>
      </c>
      <c r="R121" s="9"/>
      <c r="S121" s="14"/>
      <c r="T121" s="13"/>
      <c r="U121" s="8" t="s">
        <v>39</v>
      </c>
      <c r="V121" s="9"/>
      <c r="W121" s="9" t="s">
        <v>10</v>
      </c>
      <c r="X121" s="9"/>
      <c r="Y121" s="15"/>
      <c r="Z121" s="13"/>
      <c r="AA121" s="8" t="s">
        <v>39</v>
      </c>
      <c r="AB121" s="9"/>
      <c r="AC121" s="9" t="s">
        <v>10</v>
      </c>
      <c r="AD121" s="9"/>
      <c r="AE121" s="15"/>
      <c r="AF121" s="13"/>
      <c r="AG121" s="8" t="s">
        <v>39</v>
      </c>
      <c r="AH121" s="9"/>
      <c r="AI121" s="9" t="s">
        <v>10</v>
      </c>
      <c r="AJ121" s="9"/>
      <c r="AK121" s="15"/>
      <c r="AL121" s="13"/>
      <c r="AM121" s="8" t="s">
        <v>39</v>
      </c>
      <c r="AN121" s="9"/>
      <c r="AO121" s="9" t="s">
        <v>10</v>
      </c>
      <c r="AP121" s="9"/>
      <c r="AQ121" s="9"/>
    </row>
    <row r="122" spans="1:59" s="76" customFormat="1" ht="42.75" x14ac:dyDescent="0.25">
      <c r="A122" s="153"/>
      <c r="B122" s="154"/>
      <c r="C122" s="154"/>
      <c r="D122" s="154"/>
      <c r="E122" s="154"/>
      <c r="F122" s="154"/>
      <c r="G122" s="154"/>
      <c r="H122" s="155"/>
      <c r="I122" s="8" t="s">
        <v>11</v>
      </c>
      <c r="J122" s="9"/>
      <c r="K122" s="9" t="s">
        <v>12</v>
      </c>
      <c r="L122" s="9"/>
      <c r="M122" s="36"/>
      <c r="N122" s="13"/>
      <c r="O122" s="8" t="s">
        <v>11</v>
      </c>
      <c r="P122" s="9"/>
      <c r="Q122" s="9" t="s">
        <v>12</v>
      </c>
      <c r="R122" s="9"/>
      <c r="S122" s="14"/>
      <c r="T122" s="13"/>
      <c r="U122" s="8" t="s">
        <v>11</v>
      </c>
      <c r="V122" s="9"/>
      <c r="W122" s="9" t="s">
        <v>12</v>
      </c>
      <c r="X122" s="9"/>
      <c r="Y122" s="15"/>
      <c r="Z122" s="13"/>
      <c r="AA122" s="8" t="s">
        <v>11</v>
      </c>
      <c r="AB122" s="9"/>
      <c r="AC122" s="9" t="s">
        <v>12</v>
      </c>
      <c r="AD122" s="9"/>
      <c r="AE122" s="15"/>
      <c r="AF122" s="13"/>
      <c r="AG122" s="8" t="s">
        <v>11</v>
      </c>
      <c r="AH122" s="9"/>
      <c r="AI122" s="9" t="s">
        <v>12</v>
      </c>
      <c r="AJ122" s="9"/>
      <c r="AK122" s="15"/>
      <c r="AL122" s="13"/>
      <c r="AM122" s="8" t="s">
        <v>11</v>
      </c>
      <c r="AN122" s="9"/>
      <c r="AO122" s="9" t="s">
        <v>12</v>
      </c>
      <c r="AP122" s="9"/>
      <c r="AQ122" s="9"/>
    </row>
    <row r="123" spans="1:59" s="76" customFormat="1" x14ac:dyDescent="0.25">
      <c r="A123" s="153"/>
      <c r="B123" s="154"/>
      <c r="C123" s="154"/>
      <c r="D123" s="154"/>
      <c r="E123" s="154"/>
      <c r="F123" s="154"/>
      <c r="G123" s="154"/>
      <c r="H123" s="155"/>
      <c r="I123" s="8" t="s">
        <v>13</v>
      </c>
      <c r="J123" s="9"/>
      <c r="K123" s="9" t="s">
        <v>4</v>
      </c>
      <c r="L123" s="9"/>
      <c r="M123" s="36"/>
      <c r="N123" s="13"/>
      <c r="O123" s="8" t="s">
        <v>13</v>
      </c>
      <c r="P123" s="9"/>
      <c r="Q123" s="9" t="s">
        <v>4</v>
      </c>
      <c r="R123" s="9"/>
      <c r="S123" s="14"/>
      <c r="T123" s="13"/>
      <c r="U123" s="8" t="s">
        <v>13</v>
      </c>
      <c r="V123" s="9"/>
      <c r="W123" s="9" t="s">
        <v>4</v>
      </c>
      <c r="X123" s="9"/>
      <c r="Y123" s="15"/>
      <c r="Z123" s="13"/>
      <c r="AA123" s="8" t="s">
        <v>13</v>
      </c>
      <c r="AB123" s="9"/>
      <c r="AC123" s="9" t="s">
        <v>4</v>
      </c>
      <c r="AD123" s="9"/>
      <c r="AE123" s="15"/>
      <c r="AF123" s="13"/>
      <c r="AG123" s="8" t="s">
        <v>13</v>
      </c>
      <c r="AH123" s="9"/>
      <c r="AI123" s="9" t="s">
        <v>4</v>
      </c>
      <c r="AJ123" s="9"/>
      <c r="AK123" s="15"/>
      <c r="AL123" s="13"/>
      <c r="AM123" s="8" t="s">
        <v>13</v>
      </c>
      <c r="AN123" s="9"/>
      <c r="AO123" s="9" t="s">
        <v>4</v>
      </c>
      <c r="AP123" s="9"/>
      <c r="AQ123" s="9"/>
    </row>
    <row r="124" spans="1:59" s="76" customFormat="1" ht="28.5" x14ac:dyDescent="0.25">
      <c r="A124" s="153"/>
      <c r="B124" s="154"/>
      <c r="C124" s="154"/>
      <c r="D124" s="154"/>
      <c r="E124" s="154"/>
      <c r="F124" s="154"/>
      <c r="G124" s="154"/>
      <c r="H124" s="155"/>
      <c r="I124" s="8" t="s">
        <v>14</v>
      </c>
      <c r="J124" s="9"/>
      <c r="K124" s="9"/>
      <c r="L124" s="9"/>
      <c r="M124" s="36"/>
      <c r="N124" s="13"/>
      <c r="O124" s="8" t="s">
        <v>14</v>
      </c>
      <c r="P124" s="9"/>
      <c r="Q124" s="9"/>
      <c r="R124" s="9"/>
      <c r="S124" s="14"/>
      <c r="T124" s="13"/>
      <c r="U124" s="8" t="s">
        <v>14</v>
      </c>
      <c r="V124" s="9"/>
      <c r="W124" s="9"/>
      <c r="X124" s="9"/>
      <c r="Y124" s="15"/>
      <c r="Z124" s="13"/>
      <c r="AA124" s="8" t="s">
        <v>14</v>
      </c>
      <c r="AB124" s="9"/>
      <c r="AC124" s="9"/>
      <c r="AD124" s="9"/>
      <c r="AE124" s="15"/>
      <c r="AF124" s="13"/>
      <c r="AG124" s="8" t="s">
        <v>14</v>
      </c>
      <c r="AH124" s="9"/>
      <c r="AI124" s="9"/>
      <c r="AJ124" s="9"/>
      <c r="AK124" s="15"/>
      <c r="AL124" s="13"/>
      <c r="AM124" s="8" t="s">
        <v>14</v>
      </c>
      <c r="AN124" s="9"/>
      <c r="AO124" s="9"/>
      <c r="AP124" s="9"/>
      <c r="AQ124" s="9"/>
    </row>
    <row r="125" spans="1:59" s="76" customFormat="1" ht="42.75" x14ac:dyDescent="0.25">
      <c r="A125" s="153"/>
      <c r="B125" s="154"/>
      <c r="C125" s="154"/>
      <c r="D125" s="154"/>
      <c r="E125" s="154"/>
      <c r="F125" s="154"/>
      <c r="G125" s="154"/>
      <c r="H125" s="155"/>
      <c r="I125" s="8" t="s">
        <v>41</v>
      </c>
      <c r="J125" s="9"/>
      <c r="K125" s="9" t="s">
        <v>12</v>
      </c>
      <c r="L125" s="9"/>
      <c r="M125" s="36"/>
      <c r="N125" s="37"/>
      <c r="O125" s="8" t="s">
        <v>41</v>
      </c>
      <c r="P125" s="9"/>
      <c r="Q125" s="9" t="s">
        <v>12</v>
      </c>
      <c r="R125" s="9"/>
      <c r="S125" s="37"/>
      <c r="T125" s="37"/>
      <c r="U125" s="8" t="s">
        <v>41</v>
      </c>
      <c r="V125" s="9"/>
      <c r="W125" s="9" t="s">
        <v>12</v>
      </c>
      <c r="X125" s="9"/>
      <c r="Y125" s="37"/>
      <c r="Z125" s="37"/>
      <c r="AA125" s="8" t="s">
        <v>41</v>
      </c>
      <c r="AB125" s="9"/>
      <c r="AC125" s="9" t="s">
        <v>12</v>
      </c>
      <c r="AD125" s="9"/>
      <c r="AE125" s="37"/>
      <c r="AF125" s="37"/>
      <c r="AG125" s="8" t="s">
        <v>41</v>
      </c>
      <c r="AH125" s="9"/>
      <c r="AI125" s="9" t="s">
        <v>12</v>
      </c>
      <c r="AJ125" s="9"/>
      <c r="AK125" s="37"/>
      <c r="AL125" s="37"/>
      <c r="AM125" s="8" t="s">
        <v>41</v>
      </c>
      <c r="AN125" s="9"/>
      <c r="AO125" s="9" t="s">
        <v>12</v>
      </c>
      <c r="AP125" s="9"/>
      <c r="AQ125" s="9"/>
    </row>
    <row r="126" spans="1:59" s="76" customFormat="1" x14ac:dyDescent="0.25">
      <c r="A126" s="156"/>
      <c r="B126" s="157"/>
      <c r="C126" s="157"/>
      <c r="D126" s="157"/>
      <c r="E126" s="157"/>
      <c r="F126" s="157"/>
      <c r="G126" s="157"/>
      <c r="H126" s="158"/>
      <c r="I126" s="8" t="s">
        <v>40</v>
      </c>
      <c r="J126" s="9"/>
      <c r="K126" s="9"/>
      <c r="L126" s="9"/>
      <c r="M126" s="36"/>
      <c r="N126" s="37"/>
      <c r="O126" s="8" t="s">
        <v>40</v>
      </c>
      <c r="P126" s="9"/>
      <c r="Q126" s="9"/>
      <c r="R126" s="9"/>
      <c r="S126" s="37"/>
      <c r="T126" s="37"/>
      <c r="U126" s="8" t="s">
        <v>40</v>
      </c>
      <c r="V126" s="9"/>
      <c r="W126" s="9"/>
      <c r="X126" s="9"/>
      <c r="Y126" s="37"/>
      <c r="Z126" s="37"/>
      <c r="AA126" s="8" t="s">
        <v>40</v>
      </c>
      <c r="AB126" s="9"/>
      <c r="AC126" s="9"/>
      <c r="AD126" s="9"/>
      <c r="AE126" s="37"/>
      <c r="AF126" s="37"/>
      <c r="AG126" s="8" t="s">
        <v>40</v>
      </c>
      <c r="AH126" s="9"/>
      <c r="AI126" s="9"/>
      <c r="AJ126" s="9"/>
      <c r="AK126" s="37"/>
      <c r="AL126" s="37"/>
      <c r="AM126" s="8" t="s">
        <v>40</v>
      </c>
      <c r="AN126" s="9"/>
      <c r="AO126" s="9"/>
      <c r="AP126" s="9"/>
      <c r="AQ126" s="9"/>
    </row>
    <row r="127" spans="1:59" s="60" customFormat="1" ht="15.75" x14ac:dyDescent="0.25">
      <c r="A127" s="189" t="s">
        <v>15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s="60" customFormat="1" x14ac:dyDescent="0.25">
      <c r="A128" s="199" t="s">
        <v>16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1"/>
      <c r="AQ128" s="16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s="76" customFormat="1" ht="42.75" customHeight="1" x14ac:dyDescent="0.25">
      <c r="A129" s="218">
        <v>1</v>
      </c>
      <c r="B129" s="161">
        <v>795078</v>
      </c>
      <c r="C129" s="220" t="s">
        <v>194</v>
      </c>
      <c r="D129" s="221" t="s">
        <v>103</v>
      </c>
      <c r="E129" s="222">
        <v>313.387</v>
      </c>
      <c r="F129" s="222">
        <v>2657050</v>
      </c>
      <c r="G129" s="104"/>
      <c r="H129" s="104"/>
      <c r="I129" s="224" t="s">
        <v>102</v>
      </c>
      <c r="J129" s="104">
        <v>1</v>
      </c>
      <c r="K129" s="104" t="s">
        <v>2</v>
      </c>
      <c r="L129" s="104">
        <v>15000</v>
      </c>
      <c r="M129" s="77"/>
      <c r="N129" s="77"/>
      <c r="O129" s="77"/>
      <c r="P129" s="77"/>
      <c r="Q129" s="77"/>
      <c r="R129" s="6"/>
      <c r="S129" s="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6"/>
      <c r="AQ129" s="16"/>
    </row>
    <row r="130" spans="1:59" s="76" customFormat="1" x14ac:dyDescent="0.25">
      <c r="A130" s="219"/>
      <c r="B130" s="162"/>
      <c r="C130" s="220"/>
      <c r="D130" s="221"/>
      <c r="E130" s="223"/>
      <c r="F130" s="223"/>
      <c r="G130" s="104"/>
      <c r="H130" s="104"/>
      <c r="I130" s="225"/>
      <c r="J130" s="104">
        <v>8500</v>
      </c>
      <c r="K130" s="104" t="s">
        <v>203</v>
      </c>
      <c r="L130" s="104"/>
      <c r="M130" s="77"/>
      <c r="N130" s="77"/>
      <c r="O130" s="77"/>
      <c r="P130" s="77"/>
      <c r="Q130" s="77"/>
      <c r="R130" s="6"/>
      <c r="S130" s="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6"/>
      <c r="AQ130" s="16"/>
    </row>
    <row r="131" spans="1:59" s="76" customFormat="1" ht="42.75" customHeight="1" x14ac:dyDescent="0.25">
      <c r="A131" s="218">
        <v>2</v>
      </c>
      <c r="B131" s="161">
        <v>795073</v>
      </c>
      <c r="C131" s="220" t="s">
        <v>195</v>
      </c>
      <c r="D131" s="221" t="s">
        <v>129</v>
      </c>
      <c r="E131" s="222">
        <v>75.156000000000006</v>
      </c>
      <c r="F131" s="222">
        <v>639571</v>
      </c>
      <c r="G131" s="104"/>
      <c r="H131" s="104"/>
      <c r="I131" s="224" t="s">
        <v>102</v>
      </c>
      <c r="J131" s="104">
        <v>1</v>
      </c>
      <c r="K131" s="104" t="s">
        <v>2</v>
      </c>
      <c r="L131" s="104">
        <v>15000</v>
      </c>
      <c r="M131" s="77"/>
      <c r="N131" s="77"/>
      <c r="O131" s="77"/>
      <c r="P131" s="77"/>
      <c r="Q131" s="77"/>
      <c r="R131" s="6"/>
      <c r="S131" s="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6"/>
      <c r="AQ131" s="16"/>
    </row>
    <row r="132" spans="1:59" s="76" customFormat="1" x14ac:dyDescent="0.25">
      <c r="A132" s="219"/>
      <c r="B132" s="162"/>
      <c r="C132" s="220"/>
      <c r="D132" s="221"/>
      <c r="E132" s="223"/>
      <c r="F132" s="223"/>
      <c r="G132" s="104"/>
      <c r="H132" s="104"/>
      <c r="I132" s="225"/>
      <c r="J132" s="104">
        <v>8500</v>
      </c>
      <c r="K132" s="104" t="s">
        <v>4</v>
      </c>
      <c r="L132" s="104"/>
      <c r="M132" s="77"/>
      <c r="N132" s="77"/>
      <c r="O132" s="77"/>
      <c r="P132" s="77"/>
      <c r="Q132" s="77"/>
      <c r="R132" s="6"/>
      <c r="S132" s="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6"/>
      <c r="AQ132" s="16"/>
    </row>
    <row r="133" spans="1:59" s="76" customFormat="1" ht="30" customHeight="1" x14ac:dyDescent="0.25">
      <c r="A133" s="218">
        <v>3</v>
      </c>
      <c r="B133" s="161">
        <v>795118</v>
      </c>
      <c r="C133" s="226" t="s">
        <v>93</v>
      </c>
      <c r="D133" s="221" t="s">
        <v>183</v>
      </c>
      <c r="E133" s="222">
        <v>70.522999999999996</v>
      </c>
      <c r="F133" s="222">
        <v>436532</v>
      </c>
      <c r="G133" s="227" t="s">
        <v>146</v>
      </c>
      <c r="H133" s="227" t="s">
        <v>196</v>
      </c>
      <c r="I133" s="224" t="s">
        <v>102</v>
      </c>
      <c r="J133" s="104">
        <v>2</v>
      </c>
      <c r="K133" s="104" t="s">
        <v>2</v>
      </c>
      <c r="L133" s="104">
        <v>23797.7</v>
      </c>
      <c r="M133" s="77"/>
      <c r="N133" s="77"/>
      <c r="O133" s="77"/>
      <c r="P133" s="77"/>
      <c r="Q133" s="77"/>
      <c r="R133" s="6"/>
      <c r="S133" s="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6"/>
      <c r="AQ133" s="16"/>
    </row>
    <row r="134" spans="1:59" s="76" customFormat="1" x14ac:dyDescent="0.25">
      <c r="A134" s="219"/>
      <c r="B134" s="162"/>
      <c r="C134" s="226"/>
      <c r="D134" s="221"/>
      <c r="E134" s="223"/>
      <c r="F134" s="223"/>
      <c r="G134" s="228"/>
      <c r="H134" s="228"/>
      <c r="I134" s="225"/>
      <c r="J134" s="104">
        <v>13600</v>
      </c>
      <c r="K134" s="104" t="s">
        <v>3</v>
      </c>
      <c r="L134" s="104"/>
      <c r="M134" s="77"/>
      <c r="N134" s="77"/>
      <c r="O134" s="77"/>
      <c r="P134" s="77"/>
      <c r="Q134" s="77"/>
      <c r="R134" s="77"/>
      <c r="S134" s="125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6"/>
      <c r="AQ134" s="16"/>
    </row>
    <row r="135" spans="1:59" s="76" customFormat="1" ht="48" customHeight="1" x14ac:dyDescent="0.25">
      <c r="A135" s="218">
        <v>4</v>
      </c>
      <c r="B135" s="161">
        <v>795117</v>
      </c>
      <c r="C135" s="327" t="s">
        <v>211</v>
      </c>
      <c r="D135" s="329" t="s">
        <v>179</v>
      </c>
      <c r="E135" s="167">
        <v>30</v>
      </c>
      <c r="F135" s="167" t="s">
        <v>180</v>
      </c>
      <c r="G135" s="227"/>
      <c r="H135" s="227"/>
      <c r="I135" s="224" t="s">
        <v>212</v>
      </c>
      <c r="J135" s="104"/>
      <c r="K135" s="104" t="s">
        <v>2</v>
      </c>
      <c r="L135" s="331">
        <v>340000</v>
      </c>
      <c r="M135" s="218"/>
      <c r="N135" s="218"/>
      <c r="O135" s="224" t="s">
        <v>212</v>
      </c>
      <c r="P135" s="77"/>
      <c r="Q135" s="104" t="s">
        <v>2</v>
      </c>
      <c r="R135" s="333">
        <v>300000</v>
      </c>
      <c r="S135" s="218"/>
      <c r="T135" s="218"/>
      <c r="U135" s="224" t="s">
        <v>212</v>
      </c>
      <c r="V135" s="77">
        <v>26.63</v>
      </c>
      <c r="W135" s="104" t="s">
        <v>2</v>
      </c>
      <c r="X135" s="321">
        <v>455975.3</v>
      </c>
      <c r="Y135" s="218"/>
      <c r="Z135" s="218"/>
      <c r="AA135" s="218"/>
      <c r="AB135" s="77"/>
      <c r="AC135" s="77"/>
      <c r="AD135" s="218"/>
      <c r="AE135" s="218"/>
      <c r="AF135" s="218"/>
      <c r="AG135" s="218"/>
      <c r="AH135" s="77"/>
      <c r="AI135" s="77"/>
      <c r="AJ135" s="218"/>
      <c r="AK135" s="218"/>
      <c r="AL135" s="218"/>
      <c r="AM135" s="218"/>
      <c r="AN135" s="77"/>
      <c r="AO135" s="77"/>
      <c r="AP135" s="218"/>
      <c r="AQ135" s="310"/>
    </row>
    <row r="136" spans="1:59" s="76" customFormat="1" ht="21" customHeight="1" x14ac:dyDescent="0.25">
      <c r="A136" s="219"/>
      <c r="B136" s="162"/>
      <c r="C136" s="328"/>
      <c r="D136" s="330"/>
      <c r="E136" s="168"/>
      <c r="F136" s="168"/>
      <c r="G136" s="228"/>
      <c r="H136" s="228"/>
      <c r="I136" s="225"/>
      <c r="J136" s="104"/>
      <c r="K136" s="104" t="s">
        <v>3</v>
      </c>
      <c r="L136" s="332"/>
      <c r="M136" s="219"/>
      <c r="N136" s="219"/>
      <c r="O136" s="225"/>
      <c r="P136" s="77"/>
      <c r="Q136" s="104" t="s">
        <v>3</v>
      </c>
      <c r="R136" s="333"/>
      <c r="S136" s="219"/>
      <c r="T136" s="219"/>
      <c r="U136" s="225"/>
      <c r="V136" s="77"/>
      <c r="W136" s="104" t="s">
        <v>3</v>
      </c>
      <c r="X136" s="322"/>
      <c r="Y136" s="219"/>
      <c r="Z136" s="219"/>
      <c r="AA136" s="219"/>
      <c r="AB136" s="77"/>
      <c r="AC136" s="77"/>
      <c r="AD136" s="219"/>
      <c r="AE136" s="219"/>
      <c r="AF136" s="219"/>
      <c r="AG136" s="219"/>
      <c r="AH136" s="77"/>
      <c r="AI136" s="77"/>
      <c r="AJ136" s="219"/>
      <c r="AK136" s="219"/>
      <c r="AL136" s="219"/>
      <c r="AM136" s="219"/>
      <c r="AN136" s="77"/>
      <c r="AO136" s="77"/>
      <c r="AP136" s="219"/>
      <c r="AQ136" s="311"/>
    </row>
    <row r="137" spans="1:59" s="76" customFormat="1" ht="96.75" customHeight="1" x14ac:dyDescent="0.25">
      <c r="A137" s="77">
        <v>5</v>
      </c>
      <c r="B137" s="126"/>
      <c r="C137" s="127" t="s">
        <v>213</v>
      </c>
      <c r="D137" s="128"/>
      <c r="E137" s="129"/>
      <c r="F137" s="129"/>
      <c r="G137" s="130"/>
      <c r="H137" s="130"/>
      <c r="I137" s="131"/>
      <c r="J137" s="104"/>
      <c r="K137" s="104"/>
      <c r="L137" s="104">
        <v>141416.29999999999</v>
      </c>
      <c r="M137" s="77"/>
      <c r="N137" s="77"/>
      <c r="O137" s="77"/>
      <c r="P137" s="77"/>
      <c r="Q137" s="77"/>
      <c r="R137" s="77">
        <v>127602.5</v>
      </c>
      <c r="S137" s="125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6"/>
      <c r="AQ137" s="16"/>
    </row>
    <row r="138" spans="1:59" s="60" customFormat="1" ht="30.75" customHeight="1" x14ac:dyDescent="0.25">
      <c r="A138" s="192" t="s">
        <v>45</v>
      </c>
      <c r="B138" s="193"/>
      <c r="C138" s="193"/>
      <c r="D138" s="194"/>
      <c r="E138" s="99">
        <f>SUM(E129:E134)</f>
        <v>459.06600000000003</v>
      </c>
      <c r="F138" s="99">
        <f>SUM(F129:F134)</f>
        <v>3733153</v>
      </c>
      <c r="G138" s="50"/>
      <c r="H138" s="50"/>
      <c r="I138" s="50"/>
      <c r="J138" s="50"/>
      <c r="K138" s="50"/>
      <c r="L138" s="50">
        <f>L139</f>
        <v>535214</v>
      </c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s="60" customFormat="1" x14ac:dyDescent="0.25">
      <c r="A139" s="229" t="s">
        <v>17</v>
      </c>
      <c r="B139" s="229"/>
      <c r="C139" s="229"/>
      <c r="D139" s="229"/>
      <c r="E139" s="229"/>
      <c r="F139" s="229"/>
      <c r="G139" s="229"/>
      <c r="H139" s="229"/>
      <c r="I139" s="181" t="s">
        <v>7</v>
      </c>
      <c r="J139" s="18">
        <f>J129+J131+J133+J135+J137</f>
        <v>4</v>
      </c>
      <c r="K139" s="18" t="s">
        <v>2</v>
      </c>
      <c r="L139" s="94">
        <f>L129+L131+L133+L135+L137</f>
        <v>535214</v>
      </c>
      <c r="M139" s="20"/>
      <c r="N139" s="21"/>
      <c r="O139" s="181" t="s">
        <v>7</v>
      </c>
      <c r="P139" s="78">
        <f>P129+P131+P133+P135+P137</f>
        <v>0</v>
      </c>
      <c r="Q139" s="18" t="s">
        <v>2</v>
      </c>
      <c r="R139" s="94">
        <f>R129+R131+R133+R135+R137</f>
        <v>427602.5</v>
      </c>
      <c r="S139" s="20"/>
      <c r="T139" s="21"/>
      <c r="U139" s="181" t="s">
        <v>7</v>
      </c>
      <c r="V139" s="78">
        <f>V129+V131+V133+V135+V137</f>
        <v>26.63</v>
      </c>
      <c r="W139" s="18" t="s">
        <v>2</v>
      </c>
      <c r="X139" s="94">
        <f>X129+X131+X133+X135+X137</f>
        <v>455975.3</v>
      </c>
      <c r="Y139" s="20"/>
      <c r="Z139" s="21"/>
      <c r="AA139" s="181" t="s">
        <v>7</v>
      </c>
      <c r="AB139" s="18"/>
      <c r="AC139" s="18" t="s">
        <v>2</v>
      </c>
      <c r="AD139" s="18"/>
      <c r="AE139" s="20"/>
      <c r="AF139" s="21"/>
      <c r="AG139" s="181" t="s">
        <v>7</v>
      </c>
      <c r="AH139" s="18"/>
      <c r="AI139" s="18" t="s">
        <v>2</v>
      </c>
      <c r="AJ139" s="18"/>
      <c r="AK139" s="20"/>
      <c r="AL139" s="21"/>
      <c r="AM139" s="181" t="s">
        <v>7</v>
      </c>
      <c r="AN139" s="18"/>
      <c r="AO139" s="18" t="s">
        <v>2</v>
      </c>
      <c r="AP139" s="19"/>
      <c r="AQ139" s="19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s="60" customFormat="1" x14ac:dyDescent="0.25">
      <c r="A140" s="229"/>
      <c r="B140" s="229"/>
      <c r="C140" s="229"/>
      <c r="D140" s="229"/>
      <c r="E140" s="229"/>
      <c r="F140" s="229"/>
      <c r="G140" s="229"/>
      <c r="H140" s="229"/>
      <c r="I140" s="182"/>
      <c r="J140" s="18">
        <v>30600</v>
      </c>
      <c r="K140" s="18" t="s">
        <v>4</v>
      </c>
      <c r="L140" s="18"/>
      <c r="M140" s="22"/>
      <c r="N140" s="23"/>
      <c r="O140" s="182"/>
      <c r="P140" s="18"/>
      <c r="Q140" s="18" t="s">
        <v>4</v>
      </c>
      <c r="R140" s="18"/>
      <c r="S140" s="22"/>
      <c r="T140" s="23"/>
      <c r="U140" s="182"/>
      <c r="V140" s="18"/>
      <c r="W140" s="18" t="s">
        <v>4</v>
      </c>
      <c r="X140" s="18"/>
      <c r="Y140" s="22"/>
      <c r="Z140" s="23"/>
      <c r="AA140" s="182"/>
      <c r="AB140" s="18"/>
      <c r="AC140" s="18" t="s">
        <v>4</v>
      </c>
      <c r="AD140" s="18"/>
      <c r="AE140" s="22"/>
      <c r="AF140" s="23"/>
      <c r="AG140" s="182"/>
      <c r="AH140" s="18"/>
      <c r="AI140" s="18" t="s">
        <v>4</v>
      </c>
      <c r="AJ140" s="18"/>
      <c r="AK140" s="22"/>
      <c r="AL140" s="23"/>
      <c r="AM140" s="182"/>
      <c r="AN140" s="18"/>
      <c r="AO140" s="18" t="s">
        <v>4</v>
      </c>
      <c r="AP140" s="19"/>
      <c r="AQ140" s="19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s="60" customFormat="1" x14ac:dyDescent="0.25">
      <c r="A141" s="229"/>
      <c r="B141" s="229"/>
      <c r="C141" s="229"/>
      <c r="D141" s="229"/>
      <c r="E141" s="229"/>
      <c r="F141" s="229"/>
      <c r="G141" s="229"/>
      <c r="H141" s="229"/>
      <c r="I141" s="181" t="s">
        <v>36</v>
      </c>
      <c r="J141" s="18"/>
      <c r="K141" s="18" t="s">
        <v>2</v>
      </c>
      <c r="L141" s="18"/>
      <c r="M141" s="22"/>
      <c r="N141" s="23"/>
      <c r="O141" s="181" t="s">
        <v>36</v>
      </c>
      <c r="P141" s="18"/>
      <c r="Q141" s="18" t="s">
        <v>2</v>
      </c>
      <c r="R141" s="18"/>
      <c r="S141" s="22"/>
      <c r="T141" s="23"/>
      <c r="U141" s="181" t="s">
        <v>36</v>
      </c>
      <c r="V141" s="18"/>
      <c r="W141" s="18" t="s">
        <v>2</v>
      </c>
      <c r="X141" s="18"/>
      <c r="Y141" s="22"/>
      <c r="Z141" s="23"/>
      <c r="AA141" s="181" t="s">
        <v>36</v>
      </c>
      <c r="AB141" s="18"/>
      <c r="AC141" s="18" t="s">
        <v>2</v>
      </c>
      <c r="AD141" s="18"/>
      <c r="AE141" s="22"/>
      <c r="AF141" s="23"/>
      <c r="AG141" s="181" t="s">
        <v>36</v>
      </c>
      <c r="AH141" s="18"/>
      <c r="AI141" s="18" t="s">
        <v>2</v>
      </c>
      <c r="AJ141" s="18"/>
      <c r="AK141" s="22"/>
      <c r="AL141" s="23"/>
      <c r="AM141" s="181" t="s">
        <v>36</v>
      </c>
      <c r="AN141" s="18"/>
      <c r="AO141" s="18" t="s">
        <v>2</v>
      </c>
      <c r="AP141" s="19"/>
      <c r="AQ141" s="19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s="60" customFormat="1" x14ac:dyDescent="0.25">
      <c r="A142" s="229"/>
      <c r="B142" s="229"/>
      <c r="C142" s="229"/>
      <c r="D142" s="229"/>
      <c r="E142" s="229"/>
      <c r="F142" s="229"/>
      <c r="G142" s="229"/>
      <c r="H142" s="229"/>
      <c r="I142" s="182"/>
      <c r="J142" s="18"/>
      <c r="K142" s="18" t="s">
        <v>4</v>
      </c>
      <c r="L142" s="18"/>
      <c r="M142" s="22"/>
      <c r="N142" s="23"/>
      <c r="O142" s="182"/>
      <c r="P142" s="18"/>
      <c r="Q142" s="18" t="s">
        <v>4</v>
      </c>
      <c r="R142" s="18"/>
      <c r="S142" s="22"/>
      <c r="T142" s="23"/>
      <c r="U142" s="182"/>
      <c r="V142" s="18"/>
      <c r="W142" s="18" t="s">
        <v>4</v>
      </c>
      <c r="X142" s="18"/>
      <c r="Y142" s="22"/>
      <c r="Z142" s="23"/>
      <c r="AA142" s="182"/>
      <c r="AB142" s="18"/>
      <c r="AC142" s="18" t="s">
        <v>4</v>
      </c>
      <c r="AD142" s="18"/>
      <c r="AE142" s="22"/>
      <c r="AF142" s="23"/>
      <c r="AG142" s="182"/>
      <c r="AH142" s="18"/>
      <c r="AI142" s="18" t="s">
        <v>4</v>
      </c>
      <c r="AJ142" s="18"/>
      <c r="AK142" s="22"/>
      <c r="AL142" s="23"/>
      <c r="AM142" s="182"/>
      <c r="AN142" s="18"/>
      <c r="AO142" s="18" t="s">
        <v>4</v>
      </c>
      <c r="AP142" s="19"/>
      <c r="AQ142" s="19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x14ac:dyDescent="0.25">
      <c r="A143" s="229"/>
      <c r="B143" s="229"/>
      <c r="C143" s="229"/>
      <c r="D143" s="229"/>
      <c r="E143" s="229"/>
      <c r="F143" s="229"/>
      <c r="G143" s="229"/>
      <c r="H143" s="229"/>
      <c r="I143" s="181" t="s">
        <v>37</v>
      </c>
      <c r="J143" s="18"/>
      <c r="K143" s="18" t="s">
        <v>2</v>
      </c>
      <c r="L143" s="18"/>
      <c r="M143" s="22"/>
      <c r="N143" s="23"/>
      <c r="O143" s="181" t="s">
        <v>37</v>
      </c>
      <c r="P143" s="18"/>
      <c r="Q143" s="18" t="s">
        <v>2</v>
      </c>
      <c r="R143" s="18"/>
      <c r="S143" s="22"/>
      <c r="T143" s="23"/>
      <c r="U143" s="181" t="s">
        <v>37</v>
      </c>
      <c r="V143" s="18"/>
      <c r="W143" s="18" t="s">
        <v>2</v>
      </c>
      <c r="X143" s="18"/>
      <c r="Y143" s="22"/>
      <c r="Z143" s="23"/>
      <c r="AA143" s="181" t="s">
        <v>37</v>
      </c>
      <c r="AB143" s="18"/>
      <c r="AC143" s="18" t="s">
        <v>2</v>
      </c>
      <c r="AD143" s="18"/>
      <c r="AE143" s="22"/>
      <c r="AF143" s="23"/>
      <c r="AG143" s="181" t="s">
        <v>37</v>
      </c>
      <c r="AH143" s="18"/>
      <c r="AI143" s="18" t="s">
        <v>2</v>
      </c>
      <c r="AJ143" s="18"/>
      <c r="AK143" s="22"/>
      <c r="AL143" s="23"/>
      <c r="AM143" s="181" t="s">
        <v>37</v>
      </c>
      <c r="AN143" s="18"/>
      <c r="AO143" s="18" t="s">
        <v>2</v>
      </c>
      <c r="AP143" s="19"/>
      <c r="AQ143" s="19"/>
    </row>
    <row r="144" spans="1:59" x14ac:dyDescent="0.25">
      <c r="A144" s="229"/>
      <c r="B144" s="229"/>
      <c r="C144" s="229"/>
      <c r="D144" s="229"/>
      <c r="E144" s="229"/>
      <c r="F144" s="229"/>
      <c r="G144" s="229"/>
      <c r="H144" s="229"/>
      <c r="I144" s="182"/>
      <c r="J144" s="18"/>
      <c r="K144" s="18" t="s">
        <v>4</v>
      </c>
      <c r="L144" s="18"/>
      <c r="M144" s="22"/>
      <c r="N144" s="23"/>
      <c r="O144" s="182"/>
      <c r="P144" s="18"/>
      <c r="Q144" s="18" t="s">
        <v>4</v>
      </c>
      <c r="R144" s="18"/>
      <c r="S144" s="22"/>
      <c r="T144" s="23"/>
      <c r="U144" s="182"/>
      <c r="V144" s="18"/>
      <c r="W144" s="18" t="s">
        <v>4</v>
      </c>
      <c r="X144" s="18"/>
      <c r="Y144" s="22"/>
      <c r="Z144" s="23"/>
      <c r="AA144" s="182"/>
      <c r="AB144" s="18"/>
      <c r="AC144" s="18" t="s">
        <v>4</v>
      </c>
      <c r="AD144" s="18"/>
      <c r="AE144" s="22"/>
      <c r="AF144" s="23"/>
      <c r="AG144" s="182"/>
      <c r="AH144" s="18"/>
      <c r="AI144" s="18" t="s">
        <v>4</v>
      </c>
      <c r="AJ144" s="18"/>
      <c r="AK144" s="22"/>
      <c r="AL144" s="23"/>
      <c r="AM144" s="182"/>
      <c r="AN144" s="18"/>
      <c r="AO144" s="18" t="s">
        <v>4</v>
      </c>
      <c r="AP144" s="19"/>
      <c r="AQ144" s="19"/>
    </row>
    <row r="145" spans="1:43" x14ac:dyDescent="0.25">
      <c r="A145" s="229"/>
      <c r="B145" s="229"/>
      <c r="C145" s="229"/>
      <c r="D145" s="229"/>
      <c r="E145" s="229"/>
      <c r="F145" s="229"/>
      <c r="G145" s="229"/>
      <c r="H145" s="229"/>
      <c r="I145" s="181" t="s">
        <v>38</v>
      </c>
      <c r="J145" s="18"/>
      <c r="K145" s="18" t="s">
        <v>2</v>
      </c>
      <c r="L145" s="18"/>
      <c r="M145" s="22"/>
      <c r="N145" s="23"/>
      <c r="O145" s="181" t="s">
        <v>38</v>
      </c>
      <c r="P145" s="18"/>
      <c r="Q145" s="18" t="s">
        <v>2</v>
      </c>
      <c r="R145" s="18"/>
      <c r="S145" s="22"/>
      <c r="T145" s="23"/>
      <c r="U145" s="181" t="s">
        <v>38</v>
      </c>
      <c r="V145" s="18"/>
      <c r="W145" s="18" t="s">
        <v>2</v>
      </c>
      <c r="X145" s="18"/>
      <c r="Y145" s="22"/>
      <c r="Z145" s="23"/>
      <c r="AA145" s="181" t="s">
        <v>38</v>
      </c>
      <c r="AB145" s="18"/>
      <c r="AC145" s="18" t="s">
        <v>2</v>
      </c>
      <c r="AD145" s="18"/>
      <c r="AE145" s="22"/>
      <c r="AF145" s="23"/>
      <c r="AG145" s="181" t="s">
        <v>38</v>
      </c>
      <c r="AH145" s="18"/>
      <c r="AI145" s="18" t="s">
        <v>2</v>
      </c>
      <c r="AJ145" s="18"/>
      <c r="AK145" s="22"/>
      <c r="AL145" s="23"/>
      <c r="AM145" s="181" t="s">
        <v>38</v>
      </c>
      <c r="AN145" s="18"/>
      <c r="AO145" s="18" t="s">
        <v>2</v>
      </c>
      <c r="AP145" s="19"/>
      <c r="AQ145" s="19"/>
    </row>
    <row r="146" spans="1:43" x14ac:dyDescent="0.25">
      <c r="A146" s="229"/>
      <c r="B146" s="229"/>
      <c r="C146" s="229"/>
      <c r="D146" s="229"/>
      <c r="E146" s="229"/>
      <c r="F146" s="229"/>
      <c r="G146" s="229"/>
      <c r="H146" s="229"/>
      <c r="I146" s="182"/>
      <c r="J146" s="18"/>
      <c r="K146" s="18" t="s">
        <v>4</v>
      </c>
      <c r="L146" s="18"/>
      <c r="M146" s="22"/>
      <c r="N146" s="23"/>
      <c r="O146" s="182"/>
      <c r="P146" s="18"/>
      <c r="Q146" s="18" t="s">
        <v>4</v>
      </c>
      <c r="R146" s="18"/>
      <c r="S146" s="22"/>
      <c r="T146" s="23"/>
      <c r="U146" s="182"/>
      <c r="V146" s="18"/>
      <c r="W146" s="18" t="s">
        <v>4</v>
      </c>
      <c r="X146" s="18"/>
      <c r="Y146" s="22"/>
      <c r="Z146" s="23"/>
      <c r="AA146" s="182"/>
      <c r="AB146" s="18"/>
      <c r="AC146" s="18" t="s">
        <v>4</v>
      </c>
      <c r="AD146" s="18"/>
      <c r="AE146" s="22"/>
      <c r="AF146" s="23"/>
      <c r="AG146" s="182"/>
      <c r="AH146" s="18"/>
      <c r="AI146" s="18" t="s">
        <v>4</v>
      </c>
      <c r="AJ146" s="18"/>
      <c r="AK146" s="22"/>
      <c r="AL146" s="23"/>
      <c r="AM146" s="182"/>
      <c r="AN146" s="18"/>
      <c r="AO146" s="18" t="s">
        <v>4</v>
      </c>
      <c r="AP146" s="19"/>
      <c r="AQ146" s="19"/>
    </row>
    <row r="147" spans="1:43" x14ac:dyDescent="0.25">
      <c r="A147" s="229"/>
      <c r="B147" s="229"/>
      <c r="C147" s="229"/>
      <c r="D147" s="229"/>
      <c r="E147" s="229"/>
      <c r="F147" s="229"/>
      <c r="G147" s="229"/>
      <c r="H147" s="229"/>
      <c r="I147" s="179" t="s">
        <v>8</v>
      </c>
      <c r="J147" s="18"/>
      <c r="K147" s="18" t="s">
        <v>4</v>
      </c>
      <c r="L147" s="179"/>
      <c r="M147" s="22"/>
      <c r="N147" s="23"/>
      <c r="O147" s="179" t="s">
        <v>8</v>
      </c>
      <c r="P147" s="18"/>
      <c r="Q147" s="18" t="s">
        <v>4</v>
      </c>
      <c r="R147" s="179"/>
      <c r="S147" s="22"/>
      <c r="T147" s="23"/>
      <c r="U147" s="179" t="s">
        <v>8</v>
      </c>
      <c r="V147" s="18"/>
      <c r="W147" s="18" t="s">
        <v>4</v>
      </c>
      <c r="X147" s="179"/>
      <c r="Y147" s="22"/>
      <c r="Z147" s="23"/>
      <c r="AA147" s="179" t="s">
        <v>8</v>
      </c>
      <c r="AB147" s="18"/>
      <c r="AC147" s="18" t="s">
        <v>4</v>
      </c>
      <c r="AD147" s="179"/>
      <c r="AE147" s="22"/>
      <c r="AF147" s="23"/>
      <c r="AG147" s="179" t="s">
        <v>8</v>
      </c>
      <c r="AH147" s="18"/>
      <c r="AI147" s="18" t="s">
        <v>4</v>
      </c>
      <c r="AJ147" s="179"/>
      <c r="AK147" s="22"/>
      <c r="AL147" s="23"/>
      <c r="AM147" s="179" t="s">
        <v>8</v>
      </c>
      <c r="AN147" s="18"/>
      <c r="AO147" s="18" t="s">
        <v>4</v>
      </c>
      <c r="AP147" s="179"/>
      <c r="AQ147" s="19"/>
    </row>
    <row r="148" spans="1:43" x14ac:dyDescent="0.25">
      <c r="A148" s="229"/>
      <c r="B148" s="229"/>
      <c r="C148" s="229"/>
      <c r="D148" s="229"/>
      <c r="E148" s="229"/>
      <c r="F148" s="229"/>
      <c r="G148" s="229"/>
      <c r="H148" s="229"/>
      <c r="I148" s="180"/>
      <c r="J148" s="18"/>
      <c r="K148" s="18" t="s">
        <v>2</v>
      </c>
      <c r="L148" s="180"/>
      <c r="M148" s="22"/>
      <c r="N148" s="23"/>
      <c r="O148" s="180"/>
      <c r="P148" s="18"/>
      <c r="Q148" s="18" t="s">
        <v>2</v>
      </c>
      <c r="R148" s="180"/>
      <c r="S148" s="22"/>
      <c r="T148" s="23"/>
      <c r="U148" s="180"/>
      <c r="V148" s="18"/>
      <c r="W148" s="18" t="s">
        <v>2</v>
      </c>
      <c r="X148" s="180"/>
      <c r="Y148" s="22"/>
      <c r="Z148" s="23"/>
      <c r="AA148" s="180"/>
      <c r="AB148" s="18"/>
      <c r="AC148" s="18" t="s">
        <v>2</v>
      </c>
      <c r="AD148" s="180"/>
      <c r="AE148" s="22"/>
      <c r="AF148" s="23"/>
      <c r="AG148" s="180"/>
      <c r="AH148" s="18"/>
      <c r="AI148" s="18" t="s">
        <v>2</v>
      </c>
      <c r="AJ148" s="180"/>
      <c r="AK148" s="22"/>
      <c r="AL148" s="23"/>
      <c r="AM148" s="180"/>
      <c r="AN148" s="18"/>
      <c r="AO148" s="18" t="s">
        <v>2</v>
      </c>
      <c r="AP148" s="180"/>
      <c r="AQ148" s="19"/>
    </row>
    <row r="149" spans="1:43" ht="42.75" x14ac:dyDescent="0.25">
      <c r="A149" s="229"/>
      <c r="B149" s="229"/>
      <c r="C149" s="229"/>
      <c r="D149" s="229"/>
      <c r="E149" s="229"/>
      <c r="F149" s="229"/>
      <c r="G149" s="229"/>
      <c r="H149" s="229"/>
      <c r="I149" s="17" t="s">
        <v>9</v>
      </c>
      <c r="J149" s="18"/>
      <c r="K149" s="18" t="s">
        <v>10</v>
      </c>
      <c r="L149" s="18"/>
      <c r="M149" s="22"/>
      <c r="N149" s="23"/>
      <c r="O149" s="17" t="s">
        <v>9</v>
      </c>
      <c r="P149" s="18"/>
      <c r="Q149" s="18" t="s">
        <v>10</v>
      </c>
      <c r="R149" s="18"/>
      <c r="S149" s="22"/>
      <c r="T149" s="23"/>
      <c r="U149" s="17" t="s">
        <v>9</v>
      </c>
      <c r="V149" s="18"/>
      <c r="W149" s="18" t="s">
        <v>10</v>
      </c>
      <c r="X149" s="18"/>
      <c r="Y149" s="22"/>
      <c r="Z149" s="23"/>
      <c r="AA149" s="17" t="s">
        <v>9</v>
      </c>
      <c r="AB149" s="18"/>
      <c r="AC149" s="18" t="s">
        <v>10</v>
      </c>
      <c r="AD149" s="18"/>
      <c r="AE149" s="22"/>
      <c r="AF149" s="23"/>
      <c r="AG149" s="17" t="s">
        <v>9</v>
      </c>
      <c r="AH149" s="18"/>
      <c r="AI149" s="18" t="s">
        <v>10</v>
      </c>
      <c r="AJ149" s="18"/>
      <c r="AK149" s="22"/>
      <c r="AL149" s="23"/>
      <c r="AM149" s="17" t="s">
        <v>9</v>
      </c>
      <c r="AN149" s="18"/>
      <c r="AO149" s="18" t="s">
        <v>10</v>
      </c>
      <c r="AP149" s="19"/>
      <c r="AQ149" s="19"/>
    </row>
    <row r="150" spans="1:43" ht="28.5" x14ac:dyDescent="0.25">
      <c r="A150" s="229"/>
      <c r="B150" s="229"/>
      <c r="C150" s="229"/>
      <c r="D150" s="229"/>
      <c r="E150" s="229"/>
      <c r="F150" s="229"/>
      <c r="G150" s="229"/>
      <c r="H150" s="229"/>
      <c r="I150" s="17" t="s">
        <v>39</v>
      </c>
      <c r="J150" s="18"/>
      <c r="K150" s="18" t="s">
        <v>10</v>
      </c>
      <c r="L150" s="18"/>
      <c r="M150" s="22"/>
      <c r="N150" s="23"/>
      <c r="O150" s="17" t="s">
        <v>39</v>
      </c>
      <c r="P150" s="18"/>
      <c r="Q150" s="18" t="s">
        <v>10</v>
      </c>
      <c r="R150" s="18"/>
      <c r="S150" s="22"/>
      <c r="T150" s="23"/>
      <c r="U150" s="17" t="s">
        <v>39</v>
      </c>
      <c r="V150" s="18"/>
      <c r="W150" s="18" t="s">
        <v>10</v>
      </c>
      <c r="X150" s="18"/>
      <c r="Y150" s="22"/>
      <c r="Z150" s="23"/>
      <c r="AA150" s="17" t="s">
        <v>39</v>
      </c>
      <c r="AB150" s="18"/>
      <c r="AC150" s="18" t="s">
        <v>10</v>
      </c>
      <c r="AD150" s="18"/>
      <c r="AE150" s="22"/>
      <c r="AF150" s="23"/>
      <c r="AG150" s="17" t="s">
        <v>39</v>
      </c>
      <c r="AH150" s="18"/>
      <c r="AI150" s="18" t="s">
        <v>10</v>
      </c>
      <c r="AJ150" s="18"/>
      <c r="AK150" s="22"/>
      <c r="AL150" s="23"/>
      <c r="AM150" s="17" t="s">
        <v>39</v>
      </c>
      <c r="AN150" s="18"/>
      <c r="AO150" s="18" t="s">
        <v>10</v>
      </c>
      <c r="AP150" s="19"/>
      <c r="AQ150" s="19"/>
    </row>
    <row r="151" spans="1:43" ht="42.75" x14ac:dyDescent="0.25">
      <c r="A151" s="229"/>
      <c r="B151" s="229"/>
      <c r="C151" s="229"/>
      <c r="D151" s="229"/>
      <c r="E151" s="229"/>
      <c r="F151" s="229"/>
      <c r="G151" s="229"/>
      <c r="H151" s="229"/>
      <c r="I151" s="17" t="s">
        <v>11</v>
      </c>
      <c r="J151" s="18"/>
      <c r="K151" s="18" t="s">
        <v>12</v>
      </c>
      <c r="L151" s="18"/>
      <c r="M151" s="22"/>
      <c r="N151" s="23"/>
      <c r="O151" s="17" t="s">
        <v>11</v>
      </c>
      <c r="P151" s="18"/>
      <c r="Q151" s="18" t="s">
        <v>12</v>
      </c>
      <c r="R151" s="18"/>
      <c r="S151" s="22"/>
      <c r="T151" s="23"/>
      <c r="U151" s="17" t="s">
        <v>11</v>
      </c>
      <c r="V151" s="18"/>
      <c r="W151" s="18" t="s">
        <v>12</v>
      </c>
      <c r="X151" s="18"/>
      <c r="Y151" s="22"/>
      <c r="Z151" s="23"/>
      <c r="AA151" s="17" t="s">
        <v>11</v>
      </c>
      <c r="AB151" s="18"/>
      <c r="AC151" s="18" t="s">
        <v>12</v>
      </c>
      <c r="AD151" s="18"/>
      <c r="AE151" s="22"/>
      <c r="AF151" s="23"/>
      <c r="AG151" s="17" t="s">
        <v>11</v>
      </c>
      <c r="AH151" s="18"/>
      <c r="AI151" s="18" t="s">
        <v>12</v>
      </c>
      <c r="AJ151" s="18"/>
      <c r="AK151" s="22"/>
      <c r="AL151" s="23"/>
      <c r="AM151" s="17" t="s">
        <v>11</v>
      </c>
      <c r="AN151" s="18"/>
      <c r="AO151" s="18" t="s">
        <v>12</v>
      </c>
      <c r="AP151" s="19"/>
      <c r="AQ151" s="19"/>
    </row>
    <row r="152" spans="1:43" x14ac:dyDescent="0.25">
      <c r="A152" s="229"/>
      <c r="B152" s="229"/>
      <c r="C152" s="229"/>
      <c r="D152" s="229"/>
      <c r="E152" s="229"/>
      <c r="F152" s="229"/>
      <c r="G152" s="229"/>
      <c r="H152" s="229"/>
      <c r="I152" s="17" t="s">
        <v>13</v>
      </c>
      <c r="J152" s="18"/>
      <c r="K152" s="18" t="s">
        <v>4</v>
      </c>
      <c r="L152" s="18"/>
      <c r="M152" s="22"/>
      <c r="N152" s="23"/>
      <c r="O152" s="17" t="s">
        <v>13</v>
      </c>
      <c r="P152" s="18"/>
      <c r="Q152" s="18" t="s">
        <v>4</v>
      </c>
      <c r="R152" s="18"/>
      <c r="S152" s="22"/>
      <c r="T152" s="23"/>
      <c r="U152" s="17" t="s">
        <v>13</v>
      </c>
      <c r="V152" s="18"/>
      <c r="W152" s="18" t="s">
        <v>4</v>
      </c>
      <c r="X152" s="18"/>
      <c r="Y152" s="22"/>
      <c r="Z152" s="23"/>
      <c r="AA152" s="17" t="s">
        <v>13</v>
      </c>
      <c r="AB152" s="18"/>
      <c r="AC152" s="18" t="s">
        <v>4</v>
      </c>
      <c r="AD152" s="18"/>
      <c r="AE152" s="22"/>
      <c r="AF152" s="23"/>
      <c r="AG152" s="17" t="s">
        <v>13</v>
      </c>
      <c r="AH152" s="18"/>
      <c r="AI152" s="18" t="s">
        <v>4</v>
      </c>
      <c r="AJ152" s="18"/>
      <c r="AK152" s="22"/>
      <c r="AL152" s="23"/>
      <c r="AM152" s="17" t="s">
        <v>13</v>
      </c>
      <c r="AN152" s="18"/>
      <c r="AO152" s="18" t="s">
        <v>4</v>
      </c>
      <c r="AP152" s="19"/>
      <c r="AQ152" s="19"/>
    </row>
    <row r="153" spans="1:43" ht="28.5" x14ac:dyDescent="0.25">
      <c r="A153" s="229"/>
      <c r="B153" s="229"/>
      <c r="C153" s="229"/>
      <c r="D153" s="229"/>
      <c r="E153" s="229"/>
      <c r="F153" s="229"/>
      <c r="G153" s="229"/>
      <c r="H153" s="229"/>
      <c r="I153" s="17" t="s">
        <v>14</v>
      </c>
      <c r="J153" s="18"/>
      <c r="K153" s="18"/>
      <c r="L153" s="18"/>
      <c r="M153" s="22"/>
      <c r="N153" s="23"/>
      <c r="O153" s="17" t="s">
        <v>14</v>
      </c>
      <c r="P153" s="18"/>
      <c r="Q153" s="18"/>
      <c r="R153" s="18"/>
      <c r="S153" s="22"/>
      <c r="T153" s="23"/>
      <c r="U153" s="17" t="s">
        <v>14</v>
      </c>
      <c r="V153" s="18"/>
      <c r="W153" s="18"/>
      <c r="X153" s="18"/>
      <c r="Y153" s="22"/>
      <c r="Z153" s="23"/>
      <c r="AA153" s="17" t="s">
        <v>14</v>
      </c>
      <c r="AB153" s="18"/>
      <c r="AC153" s="18"/>
      <c r="AD153" s="18"/>
      <c r="AE153" s="22"/>
      <c r="AF153" s="23"/>
      <c r="AG153" s="17" t="s">
        <v>14</v>
      </c>
      <c r="AH153" s="18"/>
      <c r="AI153" s="18"/>
      <c r="AJ153" s="18"/>
      <c r="AK153" s="22"/>
      <c r="AL153" s="23"/>
      <c r="AM153" s="17" t="s">
        <v>14</v>
      </c>
      <c r="AN153" s="18"/>
      <c r="AO153" s="18"/>
      <c r="AP153" s="19"/>
      <c r="AQ153" s="19"/>
    </row>
    <row r="154" spans="1:43" ht="42.75" x14ac:dyDescent="0.25">
      <c r="A154" s="229"/>
      <c r="B154" s="229"/>
      <c r="C154" s="229"/>
      <c r="D154" s="229"/>
      <c r="E154" s="229"/>
      <c r="F154" s="229"/>
      <c r="G154" s="229"/>
      <c r="H154" s="229"/>
      <c r="I154" s="17" t="s">
        <v>41</v>
      </c>
      <c r="J154" s="18"/>
      <c r="K154" s="18" t="s">
        <v>12</v>
      </c>
      <c r="L154" s="17"/>
      <c r="M154" s="22"/>
      <c r="N154" s="23"/>
      <c r="O154" s="17" t="s">
        <v>41</v>
      </c>
      <c r="P154" s="18"/>
      <c r="Q154" s="18" t="s">
        <v>12</v>
      </c>
      <c r="R154" s="17"/>
      <c r="S154" s="22"/>
      <c r="T154" s="23"/>
      <c r="U154" s="17" t="s">
        <v>41</v>
      </c>
      <c r="V154" s="18"/>
      <c r="W154" s="18" t="s">
        <v>12</v>
      </c>
      <c r="X154" s="17"/>
      <c r="Y154" s="22"/>
      <c r="Z154" s="23"/>
      <c r="AA154" s="17" t="s">
        <v>41</v>
      </c>
      <c r="AB154" s="18"/>
      <c r="AC154" s="18" t="s">
        <v>12</v>
      </c>
      <c r="AD154" s="17"/>
      <c r="AE154" s="22"/>
      <c r="AF154" s="23"/>
      <c r="AG154" s="17" t="s">
        <v>41</v>
      </c>
      <c r="AH154" s="18"/>
      <c r="AI154" s="18" t="s">
        <v>12</v>
      </c>
      <c r="AJ154" s="17"/>
      <c r="AK154" s="22"/>
      <c r="AL154" s="23"/>
      <c r="AM154" s="17" t="s">
        <v>41</v>
      </c>
      <c r="AN154" s="18"/>
      <c r="AO154" s="18" t="s">
        <v>12</v>
      </c>
      <c r="AP154" s="43"/>
      <c r="AQ154" s="43"/>
    </row>
    <row r="155" spans="1:43" x14ac:dyDescent="0.25">
      <c r="A155" s="230"/>
      <c r="B155" s="230"/>
      <c r="C155" s="230"/>
      <c r="D155" s="230"/>
      <c r="E155" s="230"/>
      <c r="F155" s="230"/>
      <c r="G155" s="230"/>
      <c r="H155" s="230"/>
      <c r="I155" s="17" t="s">
        <v>40</v>
      </c>
      <c r="J155" s="18"/>
      <c r="K155" s="18"/>
      <c r="L155" s="40"/>
      <c r="M155" s="22"/>
      <c r="N155" s="23"/>
      <c r="O155" s="17" t="s">
        <v>40</v>
      </c>
      <c r="P155" s="18"/>
      <c r="Q155" s="18"/>
      <c r="R155" s="40"/>
      <c r="S155" s="22"/>
      <c r="T155" s="23"/>
      <c r="U155" s="17" t="s">
        <v>40</v>
      </c>
      <c r="V155" s="18"/>
      <c r="W155" s="18"/>
      <c r="X155" s="40"/>
      <c r="Y155" s="22"/>
      <c r="Z155" s="23"/>
      <c r="AA155" s="17" t="s">
        <v>40</v>
      </c>
      <c r="AB155" s="18"/>
      <c r="AC155" s="18"/>
      <c r="AD155" s="40"/>
      <c r="AE155" s="22"/>
      <c r="AF155" s="23"/>
      <c r="AG155" s="17" t="s">
        <v>40</v>
      </c>
      <c r="AH155" s="18"/>
      <c r="AI155" s="18"/>
      <c r="AJ155" s="40"/>
      <c r="AK155" s="22"/>
      <c r="AL155" s="23"/>
      <c r="AM155" s="17" t="s">
        <v>40</v>
      </c>
      <c r="AN155" s="18"/>
      <c r="AO155" s="18"/>
      <c r="AP155" s="44"/>
      <c r="AQ155" s="44"/>
    </row>
    <row r="156" spans="1:43" ht="15.75" customHeight="1" x14ac:dyDescent="0.25">
      <c r="A156" s="186" t="s">
        <v>44</v>
      </c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8"/>
    </row>
    <row r="157" spans="1:43" s="96" customFormat="1" ht="24.75" customHeight="1" x14ac:dyDescent="0.25">
      <c r="A157" s="161">
        <v>1</v>
      </c>
      <c r="B157" s="161">
        <v>795123</v>
      </c>
      <c r="C157" s="161" t="s">
        <v>204</v>
      </c>
      <c r="D157" s="161" t="s">
        <v>158</v>
      </c>
      <c r="E157" s="161">
        <v>125.9</v>
      </c>
      <c r="F157" s="161">
        <v>885710</v>
      </c>
      <c r="G157" s="161" t="s">
        <v>205</v>
      </c>
      <c r="H157" s="161" t="s">
        <v>206</v>
      </c>
      <c r="I157" s="317" t="s">
        <v>190</v>
      </c>
      <c r="J157" s="107">
        <v>3</v>
      </c>
      <c r="K157" s="107" t="s">
        <v>2</v>
      </c>
      <c r="L157" s="173">
        <v>40500</v>
      </c>
      <c r="M157" s="183"/>
      <c r="N157" s="183"/>
      <c r="O157" s="161"/>
      <c r="P157" s="183"/>
      <c r="Q157" s="317"/>
      <c r="R157" s="319"/>
      <c r="S157" s="323"/>
      <c r="T157" s="183"/>
      <c r="U157" s="183"/>
      <c r="V157" s="183"/>
      <c r="W157" s="183"/>
      <c r="X157" s="325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293"/>
    </row>
    <row r="158" spans="1:43" s="96" customFormat="1" ht="15.75" customHeight="1" x14ac:dyDescent="0.25">
      <c r="A158" s="162"/>
      <c r="B158" s="162"/>
      <c r="C158" s="162"/>
      <c r="D158" s="162"/>
      <c r="E158" s="162"/>
      <c r="F158" s="162"/>
      <c r="G158" s="162"/>
      <c r="H158" s="162"/>
      <c r="I158" s="318"/>
      <c r="J158" s="107">
        <v>22500</v>
      </c>
      <c r="K158" s="107" t="s">
        <v>191</v>
      </c>
      <c r="L158" s="174"/>
      <c r="M158" s="184"/>
      <c r="N158" s="184"/>
      <c r="O158" s="162"/>
      <c r="P158" s="184"/>
      <c r="Q158" s="318"/>
      <c r="R158" s="320"/>
      <c r="S158" s="324"/>
      <c r="T158" s="184"/>
      <c r="U158" s="184"/>
      <c r="V158" s="184"/>
      <c r="W158" s="184"/>
      <c r="X158" s="326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294"/>
    </row>
    <row r="159" spans="1:43" s="76" customFormat="1" ht="62.25" customHeight="1" x14ac:dyDescent="0.25">
      <c r="A159" s="161">
        <v>2</v>
      </c>
      <c r="B159" s="161">
        <v>795078</v>
      </c>
      <c r="C159" s="281" t="s">
        <v>48</v>
      </c>
      <c r="D159" s="165" t="s">
        <v>103</v>
      </c>
      <c r="E159" s="167">
        <v>313.387</v>
      </c>
      <c r="F159" s="167">
        <v>2657050</v>
      </c>
      <c r="G159" s="161" t="s">
        <v>207</v>
      </c>
      <c r="H159" s="161" t="s">
        <v>208</v>
      </c>
      <c r="I159" s="171" t="s">
        <v>102</v>
      </c>
      <c r="J159" s="95">
        <v>4.9660000000000002</v>
      </c>
      <c r="K159" s="107" t="s">
        <v>2</v>
      </c>
      <c r="L159" s="148">
        <v>69000</v>
      </c>
      <c r="M159" s="310"/>
      <c r="N159" s="310"/>
      <c r="O159" s="310"/>
      <c r="P159" s="16"/>
      <c r="Q159" s="16"/>
      <c r="R159" s="310"/>
      <c r="S159" s="161"/>
      <c r="T159" s="161"/>
      <c r="U159" s="171"/>
      <c r="V159" s="95"/>
      <c r="W159" s="95"/>
      <c r="X159" s="148"/>
      <c r="Y159" s="107"/>
      <c r="Z159" s="107"/>
      <c r="AA159" s="161"/>
      <c r="AB159" s="107"/>
      <c r="AC159" s="107"/>
      <c r="AD159" s="161"/>
      <c r="AE159" s="161"/>
      <c r="AF159" s="161"/>
      <c r="AG159" s="161"/>
      <c r="AH159" s="107"/>
      <c r="AI159" s="107"/>
      <c r="AJ159" s="161"/>
      <c r="AK159" s="107"/>
      <c r="AL159" s="107"/>
      <c r="AM159" s="107"/>
      <c r="AN159" s="107"/>
      <c r="AO159" s="107"/>
      <c r="AP159" s="64"/>
      <c r="AQ159" s="65"/>
    </row>
    <row r="160" spans="1:43" s="76" customFormat="1" ht="14.25" customHeight="1" x14ac:dyDescent="0.25">
      <c r="A160" s="162"/>
      <c r="B160" s="162"/>
      <c r="C160" s="282"/>
      <c r="D160" s="166"/>
      <c r="E160" s="168"/>
      <c r="F160" s="168"/>
      <c r="G160" s="162"/>
      <c r="H160" s="162"/>
      <c r="I160" s="172"/>
      <c r="J160" s="95">
        <v>42500</v>
      </c>
      <c r="K160" s="107" t="s">
        <v>191</v>
      </c>
      <c r="L160" s="149"/>
      <c r="M160" s="311"/>
      <c r="N160" s="311"/>
      <c r="O160" s="311"/>
      <c r="P160" s="16"/>
      <c r="Q160" s="16"/>
      <c r="R160" s="311"/>
      <c r="S160" s="162"/>
      <c r="T160" s="162"/>
      <c r="U160" s="172"/>
      <c r="V160" s="95"/>
      <c r="W160" s="95"/>
      <c r="X160" s="149"/>
      <c r="Y160" s="107"/>
      <c r="Z160" s="107"/>
      <c r="AA160" s="162"/>
      <c r="AB160" s="107"/>
      <c r="AC160" s="107"/>
      <c r="AD160" s="162"/>
      <c r="AE160" s="162"/>
      <c r="AF160" s="162"/>
      <c r="AG160" s="162"/>
      <c r="AH160" s="107"/>
      <c r="AI160" s="107"/>
      <c r="AJ160" s="162"/>
      <c r="AK160" s="107"/>
      <c r="AL160" s="107"/>
      <c r="AM160" s="107"/>
      <c r="AN160" s="107"/>
      <c r="AO160" s="107"/>
      <c r="AP160" s="64"/>
      <c r="AQ160" s="65"/>
    </row>
    <row r="161" spans="1:43" s="76" customFormat="1" ht="37.5" customHeight="1" x14ac:dyDescent="0.25">
      <c r="A161" s="161">
        <v>3</v>
      </c>
      <c r="B161" s="161">
        <v>795115</v>
      </c>
      <c r="C161" s="281" t="s">
        <v>53</v>
      </c>
      <c r="D161" s="165" t="s">
        <v>107</v>
      </c>
      <c r="E161" s="167">
        <v>205.3</v>
      </c>
      <c r="F161" s="167">
        <v>1571572</v>
      </c>
      <c r="G161" s="161" t="s">
        <v>209</v>
      </c>
      <c r="H161" s="161" t="s">
        <v>210</v>
      </c>
      <c r="I161" s="171" t="s">
        <v>190</v>
      </c>
      <c r="J161" s="95">
        <v>10</v>
      </c>
      <c r="K161" s="107" t="s">
        <v>2</v>
      </c>
      <c r="L161" s="148">
        <v>140000</v>
      </c>
      <c r="M161" s="310"/>
      <c r="N161" s="310"/>
      <c r="O161" s="310"/>
      <c r="P161" s="16"/>
      <c r="Q161" s="16"/>
      <c r="R161" s="310"/>
      <c r="S161" s="161"/>
      <c r="T161" s="161"/>
      <c r="U161" s="171"/>
      <c r="V161" s="95"/>
      <c r="W161" s="95"/>
      <c r="X161" s="148"/>
      <c r="Y161" s="107"/>
      <c r="Z161" s="107"/>
      <c r="AA161" s="161"/>
      <c r="AB161" s="107"/>
      <c r="AC161" s="107"/>
      <c r="AD161" s="161"/>
      <c r="AE161" s="161"/>
      <c r="AF161" s="161"/>
      <c r="AG161" s="161"/>
      <c r="AH161" s="107"/>
      <c r="AI161" s="107"/>
      <c r="AJ161" s="161"/>
      <c r="AK161" s="107"/>
      <c r="AL161" s="107"/>
      <c r="AM161" s="107"/>
      <c r="AN161" s="107"/>
      <c r="AO161" s="107"/>
      <c r="AP161" s="64"/>
      <c r="AQ161" s="65"/>
    </row>
    <row r="162" spans="1:43" s="76" customFormat="1" ht="20.25" customHeight="1" x14ac:dyDescent="0.25">
      <c r="A162" s="162"/>
      <c r="B162" s="162"/>
      <c r="C162" s="282"/>
      <c r="D162" s="166"/>
      <c r="E162" s="168"/>
      <c r="F162" s="168"/>
      <c r="G162" s="162"/>
      <c r="H162" s="162"/>
      <c r="I162" s="172"/>
      <c r="J162" s="95">
        <v>85000</v>
      </c>
      <c r="K162" s="107" t="s">
        <v>191</v>
      </c>
      <c r="L162" s="149"/>
      <c r="M162" s="311"/>
      <c r="N162" s="311"/>
      <c r="O162" s="311"/>
      <c r="P162" s="16"/>
      <c r="Q162" s="16"/>
      <c r="R162" s="311"/>
      <c r="S162" s="162"/>
      <c r="T162" s="162"/>
      <c r="U162" s="172"/>
      <c r="V162" s="95"/>
      <c r="W162" s="95"/>
      <c r="X162" s="149"/>
      <c r="Y162" s="107"/>
      <c r="Z162" s="107"/>
      <c r="AA162" s="162"/>
      <c r="AB162" s="107"/>
      <c r="AC162" s="107"/>
      <c r="AD162" s="162"/>
      <c r="AE162" s="162"/>
      <c r="AF162" s="162"/>
      <c r="AG162" s="162"/>
      <c r="AH162" s="107"/>
      <c r="AI162" s="107"/>
      <c r="AJ162" s="162"/>
      <c r="AK162" s="107"/>
      <c r="AL162" s="107"/>
      <c r="AM162" s="107"/>
      <c r="AN162" s="107"/>
      <c r="AO162" s="107"/>
      <c r="AP162" s="64"/>
      <c r="AQ162" s="65"/>
    </row>
    <row r="163" spans="1:43" s="76" customFormat="1" ht="35.25" customHeight="1" x14ac:dyDescent="0.25">
      <c r="A163" s="312">
        <v>4</v>
      </c>
      <c r="B163" s="312">
        <v>795106</v>
      </c>
      <c r="C163" s="313" t="s">
        <v>49</v>
      </c>
      <c r="D163" s="314" t="s">
        <v>123</v>
      </c>
      <c r="E163" s="315">
        <v>147.63499999999999</v>
      </c>
      <c r="F163" s="315">
        <v>1160249</v>
      </c>
      <c r="G163" s="312" t="s">
        <v>124</v>
      </c>
      <c r="H163" s="312" t="s">
        <v>125</v>
      </c>
      <c r="I163" s="316" t="s">
        <v>102</v>
      </c>
      <c r="J163" s="95">
        <f>3</f>
        <v>3</v>
      </c>
      <c r="K163" s="107" t="s">
        <v>2</v>
      </c>
      <c r="L163" s="95">
        <v>40800</v>
      </c>
      <c r="M163" s="16"/>
      <c r="N163" s="16"/>
      <c r="O163" s="16"/>
      <c r="P163" s="16"/>
      <c r="Q163" s="16"/>
      <c r="R163" s="16"/>
      <c r="S163" s="100"/>
      <c r="T163" s="107"/>
      <c r="U163" s="62"/>
      <c r="V163" s="95"/>
      <c r="W163" s="95"/>
      <c r="X163" s="95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64"/>
      <c r="AQ163" s="65"/>
    </row>
    <row r="164" spans="1:43" s="76" customFormat="1" ht="30.75" customHeight="1" x14ac:dyDescent="0.25">
      <c r="A164" s="312"/>
      <c r="B164" s="312"/>
      <c r="C164" s="313"/>
      <c r="D164" s="314"/>
      <c r="E164" s="315"/>
      <c r="F164" s="315"/>
      <c r="G164" s="312"/>
      <c r="H164" s="312"/>
      <c r="I164" s="316"/>
      <c r="J164" s="95">
        <v>21000</v>
      </c>
      <c r="K164" s="107"/>
      <c r="L164" s="95"/>
      <c r="M164" s="123"/>
      <c r="N164" s="123"/>
      <c r="O164" s="16"/>
      <c r="P164" s="16"/>
      <c r="Q164" s="16"/>
      <c r="R164" s="124"/>
      <c r="S164" s="109"/>
      <c r="T164" s="105"/>
      <c r="U164" s="62"/>
      <c r="V164" s="95"/>
      <c r="W164" s="95"/>
      <c r="X164" s="95"/>
      <c r="Y164" s="108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64"/>
      <c r="AQ164" s="65"/>
    </row>
    <row r="165" spans="1:43" x14ac:dyDescent="0.25">
      <c r="A165" s="202" t="s">
        <v>18</v>
      </c>
      <c r="B165" s="203"/>
      <c r="C165" s="203"/>
      <c r="D165" s="204"/>
      <c r="E165" s="52"/>
      <c r="F165" s="52"/>
      <c r="G165" s="52"/>
      <c r="H165" s="52"/>
      <c r="I165" s="50"/>
      <c r="J165" s="53"/>
      <c r="K165" s="50"/>
      <c r="L165" s="54"/>
      <c r="M165" s="55"/>
      <c r="N165" s="56"/>
      <c r="O165" s="50"/>
      <c r="P165" s="53"/>
      <c r="Q165" s="54"/>
      <c r="R165" s="57"/>
      <c r="S165" s="58"/>
      <c r="T165" s="56"/>
      <c r="U165" s="50"/>
      <c r="V165" s="53"/>
      <c r="W165" s="50"/>
      <c r="X165" s="54"/>
      <c r="Y165" s="59"/>
      <c r="Z165" s="50"/>
      <c r="AA165" s="50"/>
      <c r="AB165" s="53"/>
      <c r="AC165" s="50"/>
      <c r="AD165" s="54"/>
      <c r="AE165" s="54"/>
      <c r="AF165" s="50"/>
      <c r="AG165" s="50"/>
      <c r="AH165" s="53"/>
      <c r="AI165" s="50"/>
      <c r="AJ165" s="54"/>
      <c r="AK165" s="54"/>
      <c r="AL165" s="50"/>
      <c r="AM165" s="50"/>
      <c r="AN165" s="53"/>
      <c r="AO165" s="50"/>
      <c r="AP165" s="57"/>
      <c r="AQ165" s="51"/>
    </row>
    <row r="166" spans="1:43" s="24" customFormat="1" ht="15" customHeight="1" x14ac:dyDescent="0.25">
      <c r="A166" s="195" t="s">
        <v>19</v>
      </c>
      <c r="B166" s="195"/>
      <c r="C166" s="195"/>
      <c r="D166" s="195"/>
      <c r="E166" s="195"/>
      <c r="F166" s="195"/>
      <c r="G166" s="195"/>
      <c r="H166" s="196"/>
      <c r="I166" s="177" t="s">
        <v>7</v>
      </c>
      <c r="J166" s="101">
        <f>J157+J159+J161+J163</f>
        <v>20.966000000000001</v>
      </c>
      <c r="K166" s="80" t="s">
        <v>2</v>
      </c>
      <c r="L166" s="101">
        <f>L157+L159+L161+L163</f>
        <v>290300</v>
      </c>
      <c r="M166" s="82"/>
      <c r="N166" s="83"/>
      <c r="O166" s="177" t="s">
        <v>7</v>
      </c>
      <c r="P166" s="80"/>
      <c r="Q166" s="80" t="s">
        <v>2</v>
      </c>
      <c r="R166" s="97"/>
      <c r="S166" s="84"/>
      <c r="T166" s="83"/>
      <c r="U166" s="177" t="s">
        <v>7</v>
      </c>
      <c r="V166" s="80"/>
      <c r="W166" s="80" t="s">
        <v>2</v>
      </c>
      <c r="X166" s="98"/>
      <c r="Y166" s="28"/>
      <c r="Z166" s="29"/>
      <c r="AA166" s="177" t="s">
        <v>7</v>
      </c>
      <c r="AB166" s="26"/>
      <c r="AC166" s="26" t="s">
        <v>2</v>
      </c>
      <c r="AD166" s="26"/>
      <c r="AE166" s="28"/>
      <c r="AF166" s="29"/>
      <c r="AG166" s="177" t="s">
        <v>7</v>
      </c>
      <c r="AH166" s="26"/>
      <c r="AI166" s="26" t="s">
        <v>2</v>
      </c>
      <c r="AJ166" s="26"/>
      <c r="AK166" s="28"/>
      <c r="AL166" s="29"/>
      <c r="AM166" s="177" t="s">
        <v>7</v>
      </c>
      <c r="AN166" s="26"/>
      <c r="AO166" s="26" t="s">
        <v>2</v>
      </c>
      <c r="AP166" s="27"/>
      <c r="AQ166" s="27"/>
    </row>
    <row r="167" spans="1:43" s="24" customFormat="1" x14ac:dyDescent="0.25">
      <c r="A167" s="197"/>
      <c r="B167" s="197"/>
      <c r="C167" s="197"/>
      <c r="D167" s="197"/>
      <c r="E167" s="197"/>
      <c r="F167" s="197"/>
      <c r="G167" s="197"/>
      <c r="H167" s="198"/>
      <c r="I167" s="178"/>
      <c r="J167" s="101">
        <f>J158+J160+J162+J164</f>
        <v>171000</v>
      </c>
      <c r="K167" s="80" t="s">
        <v>4</v>
      </c>
      <c r="L167" s="81"/>
      <c r="M167" s="85"/>
      <c r="N167" s="86"/>
      <c r="O167" s="178"/>
      <c r="P167" s="80"/>
      <c r="Q167" s="80" t="s">
        <v>4</v>
      </c>
      <c r="R167" s="81"/>
      <c r="S167" s="87"/>
      <c r="T167" s="86"/>
      <c r="U167" s="178"/>
      <c r="V167" s="80"/>
      <c r="W167" s="80" t="s">
        <v>4</v>
      </c>
      <c r="X167" s="80"/>
      <c r="Y167" s="30"/>
      <c r="Z167" s="31"/>
      <c r="AA167" s="178"/>
      <c r="AB167" s="26"/>
      <c r="AC167" s="26" t="s">
        <v>4</v>
      </c>
      <c r="AD167" s="26"/>
      <c r="AE167" s="30"/>
      <c r="AF167" s="31"/>
      <c r="AG167" s="178"/>
      <c r="AH167" s="26"/>
      <c r="AI167" s="26" t="s">
        <v>4</v>
      </c>
      <c r="AJ167" s="26"/>
      <c r="AK167" s="30"/>
      <c r="AL167" s="31"/>
      <c r="AM167" s="178"/>
      <c r="AN167" s="26"/>
      <c r="AO167" s="26" t="s">
        <v>4</v>
      </c>
      <c r="AP167" s="27"/>
      <c r="AQ167" s="27"/>
    </row>
    <row r="168" spans="1:43" s="24" customFormat="1" x14ac:dyDescent="0.25">
      <c r="A168" s="197"/>
      <c r="B168" s="197"/>
      <c r="C168" s="197"/>
      <c r="D168" s="197"/>
      <c r="E168" s="197"/>
      <c r="F168" s="197"/>
      <c r="G168" s="197"/>
      <c r="H168" s="198"/>
      <c r="I168" s="177" t="s">
        <v>36</v>
      </c>
      <c r="J168" s="80"/>
      <c r="K168" s="80" t="s">
        <v>2</v>
      </c>
      <c r="L168" s="81"/>
      <c r="M168" s="85"/>
      <c r="N168" s="86"/>
      <c r="O168" s="177" t="s">
        <v>36</v>
      </c>
      <c r="P168" s="80"/>
      <c r="Q168" s="80" t="s">
        <v>2</v>
      </c>
      <c r="R168" s="97"/>
      <c r="S168" s="87"/>
      <c r="T168" s="86"/>
      <c r="U168" s="177" t="s">
        <v>36</v>
      </c>
      <c r="V168" s="80"/>
      <c r="W168" s="80" t="s">
        <v>2</v>
      </c>
      <c r="X168" s="80"/>
      <c r="Y168" s="30"/>
      <c r="Z168" s="31"/>
      <c r="AA168" s="177" t="s">
        <v>36</v>
      </c>
      <c r="AB168" s="26"/>
      <c r="AC168" s="26" t="s">
        <v>2</v>
      </c>
      <c r="AD168" s="26"/>
      <c r="AE168" s="30"/>
      <c r="AF168" s="31"/>
      <c r="AG168" s="177" t="s">
        <v>36</v>
      </c>
      <c r="AH168" s="26"/>
      <c r="AI168" s="26" t="s">
        <v>2</v>
      </c>
      <c r="AJ168" s="26"/>
      <c r="AK168" s="30"/>
      <c r="AL168" s="31"/>
      <c r="AM168" s="177" t="s">
        <v>36</v>
      </c>
      <c r="AN168" s="26"/>
      <c r="AO168" s="26" t="s">
        <v>2</v>
      </c>
      <c r="AP168" s="27"/>
      <c r="AQ168" s="27"/>
    </row>
    <row r="169" spans="1:43" s="24" customFormat="1" x14ac:dyDescent="0.25">
      <c r="A169" s="197"/>
      <c r="B169" s="197"/>
      <c r="C169" s="197"/>
      <c r="D169" s="197"/>
      <c r="E169" s="197"/>
      <c r="F169" s="197"/>
      <c r="G169" s="197"/>
      <c r="H169" s="198"/>
      <c r="I169" s="178"/>
      <c r="J169" s="80"/>
      <c r="K169" s="80" t="s">
        <v>4</v>
      </c>
      <c r="L169" s="81"/>
      <c r="M169" s="85"/>
      <c r="N169" s="86"/>
      <c r="O169" s="178"/>
      <c r="P169" s="80"/>
      <c r="Q169" s="80" t="s">
        <v>4</v>
      </c>
      <c r="R169" s="81"/>
      <c r="S169" s="87"/>
      <c r="T169" s="86"/>
      <c r="U169" s="178"/>
      <c r="V169" s="80"/>
      <c r="W169" s="80" t="s">
        <v>4</v>
      </c>
      <c r="X169" s="80"/>
      <c r="Y169" s="30"/>
      <c r="Z169" s="31"/>
      <c r="AA169" s="178"/>
      <c r="AB169" s="26"/>
      <c r="AC169" s="26" t="s">
        <v>4</v>
      </c>
      <c r="AD169" s="26"/>
      <c r="AE169" s="30"/>
      <c r="AF169" s="31"/>
      <c r="AG169" s="178"/>
      <c r="AH169" s="26"/>
      <c r="AI169" s="26" t="s">
        <v>4</v>
      </c>
      <c r="AJ169" s="26"/>
      <c r="AK169" s="30"/>
      <c r="AL169" s="31"/>
      <c r="AM169" s="178"/>
      <c r="AN169" s="26"/>
      <c r="AO169" s="26" t="s">
        <v>4</v>
      </c>
      <c r="AP169" s="27"/>
      <c r="AQ169" s="27"/>
    </row>
    <row r="170" spans="1:43" s="24" customFormat="1" x14ac:dyDescent="0.25">
      <c r="A170" s="197"/>
      <c r="B170" s="197"/>
      <c r="C170" s="197"/>
      <c r="D170" s="197"/>
      <c r="E170" s="197"/>
      <c r="F170" s="197"/>
      <c r="G170" s="197"/>
      <c r="H170" s="198"/>
      <c r="I170" s="177" t="s">
        <v>37</v>
      </c>
      <c r="J170" s="80"/>
      <c r="K170" s="80" t="s">
        <v>2</v>
      </c>
      <c r="L170" s="81"/>
      <c r="M170" s="85"/>
      <c r="N170" s="86"/>
      <c r="O170" s="177" t="s">
        <v>37</v>
      </c>
      <c r="P170" s="80"/>
      <c r="Q170" s="80" t="s">
        <v>2</v>
      </c>
      <c r="R170" s="81"/>
      <c r="S170" s="87"/>
      <c r="T170" s="86"/>
      <c r="U170" s="177" t="s">
        <v>37</v>
      </c>
      <c r="V170" s="80"/>
      <c r="W170" s="80" t="s">
        <v>2</v>
      </c>
      <c r="X170" s="80"/>
      <c r="Y170" s="30"/>
      <c r="Z170" s="31"/>
      <c r="AA170" s="177" t="s">
        <v>37</v>
      </c>
      <c r="AB170" s="26"/>
      <c r="AC170" s="26" t="s">
        <v>2</v>
      </c>
      <c r="AD170" s="26"/>
      <c r="AE170" s="30"/>
      <c r="AF170" s="31"/>
      <c r="AG170" s="177" t="s">
        <v>37</v>
      </c>
      <c r="AH170" s="26"/>
      <c r="AI170" s="26" t="s">
        <v>2</v>
      </c>
      <c r="AJ170" s="26"/>
      <c r="AK170" s="30"/>
      <c r="AL170" s="31"/>
      <c r="AM170" s="177" t="s">
        <v>37</v>
      </c>
      <c r="AN170" s="26"/>
      <c r="AO170" s="26" t="s">
        <v>2</v>
      </c>
      <c r="AP170" s="27"/>
      <c r="AQ170" s="27"/>
    </row>
    <row r="171" spans="1:43" s="24" customFormat="1" x14ac:dyDescent="0.25">
      <c r="A171" s="197"/>
      <c r="B171" s="197"/>
      <c r="C171" s="197"/>
      <c r="D171" s="197"/>
      <c r="E171" s="197"/>
      <c r="F171" s="197"/>
      <c r="G171" s="197"/>
      <c r="H171" s="198"/>
      <c r="I171" s="178"/>
      <c r="J171" s="80"/>
      <c r="K171" s="80" t="s">
        <v>4</v>
      </c>
      <c r="L171" s="81"/>
      <c r="M171" s="85"/>
      <c r="N171" s="86"/>
      <c r="O171" s="178"/>
      <c r="P171" s="80"/>
      <c r="Q171" s="80" t="s">
        <v>4</v>
      </c>
      <c r="R171" s="81"/>
      <c r="S171" s="87"/>
      <c r="T171" s="86"/>
      <c r="U171" s="178"/>
      <c r="V171" s="80"/>
      <c r="W171" s="80" t="s">
        <v>4</v>
      </c>
      <c r="X171" s="80"/>
      <c r="Y171" s="30"/>
      <c r="Z171" s="31"/>
      <c r="AA171" s="178"/>
      <c r="AB171" s="26"/>
      <c r="AC171" s="26" t="s">
        <v>4</v>
      </c>
      <c r="AD171" s="26"/>
      <c r="AE171" s="30"/>
      <c r="AF171" s="31"/>
      <c r="AG171" s="178"/>
      <c r="AH171" s="26"/>
      <c r="AI171" s="26" t="s">
        <v>4</v>
      </c>
      <c r="AJ171" s="26"/>
      <c r="AK171" s="30"/>
      <c r="AL171" s="31"/>
      <c r="AM171" s="178"/>
      <c r="AN171" s="26"/>
      <c r="AO171" s="26" t="s">
        <v>4</v>
      </c>
      <c r="AP171" s="27"/>
      <c r="AQ171" s="27"/>
    </row>
    <row r="172" spans="1:43" s="24" customFormat="1" x14ac:dyDescent="0.25">
      <c r="A172" s="197"/>
      <c r="B172" s="197"/>
      <c r="C172" s="197"/>
      <c r="D172" s="197"/>
      <c r="E172" s="197"/>
      <c r="F172" s="197"/>
      <c r="G172" s="197"/>
      <c r="H172" s="198"/>
      <c r="I172" s="177" t="s">
        <v>38</v>
      </c>
      <c r="J172" s="80"/>
      <c r="K172" s="80" t="s">
        <v>2</v>
      </c>
      <c r="L172" s="81"/>
      <c r="M172" s="85"/>
      <c r="N172" s="86"/>
      <c r="O172" s="177" t="s">
        <v>38</v>
      </c>
      <c r="P172" s="80"/>
      <c r="Q172" s="80" t="s">
        <v>2</v>
      </c>
      <c r="R172" s="81"/>
      <c r="S172" s="87"/>
      <c r="T172" s="86"/>
      <c r="U172" s="177" t="s">
        <v>38</v>
      </c>
      <c r="V172" s="80"/>
      <c r="W172" s="80" t="s">
        <v>2</v>
      </c>
      <c r="X172" s="80"/>
      <c r="Y172" s="30"/>
      <c r="Z172" s="31"/>
      <c r="AA172" s="177" t="s">
        <v>38</v>
      </c>
      <c r="AB172" s="26"/>
      <c r="AC172" s="26" t="s">
        <v>2</v>
      </c>
      <c r="AD172" s="26"/>
      <c r="AE172" s="30"/>
      <c r="AF172" s="31"/>
      <c r="AG172" s="177" t="s">
        <v>38</v>
      </c>
      <c r="AH172" s="26"/>
      <c r="AI172" s="26" t="s">
        <v>2</v>
      </c>
      <c r="AJ172" s="26"/>
      <c r="AK172" s="30"/>
      <c r="AL172" s="31"/>
      <c r="AM172" s="177" t="s">
        <v>38</v>
      </c>
      <c r="AN172" s="26"/>
      <c r="AO172" s="26" t="s">
        <v>2</v>
      </c>
      <c r="AP172" s="27"/>
      <c r="AQ172" s="27"/>
    </row>
    <row r="173" spans="1:43" s="24" customFormat="1" x14ac:dyDescent="0.25">
      <c r="A173" s="197"/>
      <c r="B173" s="197"/>
      <c r="C173" s="197"/>
      <c r="D173" s="197"/>
      <c r="E173" s="197"/>
      <c r="F173" s="197"/>
      <c r="G173" s="197"/>
      <c r="H173" s="198"/>
      <c r="I173" s="178"/>
      <c r="J173" s="80"/>
      <c r="K173" s="80" t="s">
        <v>4</v>
      </c>
      <c r="L173" s="81"/>
      <c r="M173" s="85"/>
      <c r="N173" s="86"/>
      <c r="O173" s="178"/>
      <c r="P173" s="80"/>
      <c r="Q173" s="80" t="s">
        <v>4</v>
      </c>
      <c r="R173" s="81"/>
      <c r="S173" s="87"/>
      <c r="T173" s="86"/>
      <c r="U173" s="178"/>
      <c r="V173" s="80"/>
      <c r="W173" s="80" t="s">
        <v>4</v>
      </c>
      <c r="X173" s="80"/>
      <c r="Y173" s="30"/>
      <c r="Z173" s="31"/>
      <c r="AA173" s="178"/>
      <c r="AB173" s="26"/>
      <c r="AC173" s="26" t="s">
        <v>4</v>
      </c>
      <c r="AD173" s="26"/>
      <c r="AE173" s="30"/>
      <c r="AF173" s="31"/>
      <c r="AG173" s="178"/>
      <c r="AH173" s="26"/>
      <c r="AI173" s="26" t="s">
        <v>4</v>
      </c>
      <c r="AJ173" s="26"/>
      <c r="AK173" s="30"/>
      <c r="AL173" s="31"/>
      <c r="AM173" s="178"/>
      <c r="AN173" s="26"/>
      <c r="AO173" s="26" t="s">
        <v>4</v>
      </c>
      <c r="AP173" s="27"/>
      <c r="AQ173" s="27"/>
    </row>
    <row r="174" spans="1:43" s="24" customFormat="1" x14ac:dyDescent="0.25">
      <c r="A174" s="197"/>
      <c r="B174" s="197"/>
      <c r="C174" s="197"/>
      <c r="D174" s="197"/>
      <c r="E174" s="197"/>
      <c r="F174" s="197"/>
      <c r="G174" s="197"/>
      <c r="H174" s="198"/>
      <c r="I174" s="175" t="s">
        <v>8</v>
      </c>
      <c r="J174" s="80"/>
      <c r="K174" s="80" t="s">
        <v>4</v>
      </c>
      <c r="L174" s="175"/>
      <c r="M174" s="85"/>
      <c r="N174" s="86"/>
      <c r="O174" s="175" t="s">
        <v>8</v>
      </c>
      <c r="P174" s="80"/>
      <c r="Q174" s="80" t="s">
        <v>4</v>
      </c>
      <c r="R174" s="205"/>
      <c r="S174" s="87"/>
      <c r="T174" s="86"/>
      <c r="U174" s="175" t="s">
        <v>8</v>
      </c>
      <c r="V174" s="80"/>
      <c r="W174" s="80" t="s">
        <v>4</v>
      </c>
      <c r="X174" s="175"/>
      <c r="Y174" s="30"/>
      <c r="Z174" s="31"/>
      <c r="AA174" s="175" t="s">
        <v>8</v>
      </c>
      <c r="AB174" s="26"/>
      <c r="AC174" s="26" t="s">
        <v>4</v>
      </c>
      <c r="AD174" s="175"/>
      <c r="AE174" s="30"/>
      <c r="AF174" s="31"/>
      <c r="AG174" s="175" t="s">
        <v>8</v>
      </c>
      <c r="AH174" s="26"/>
      <c r="AI174" s="26" t="s">
        <v>4</v>
      </c>
      <c r="AJ174" s="175"/>
      <c r="AK174" s="30"/>
      <c r="AL174" s="31"/>
      <c r="AM174" s="175" t="s">
        <v>8</v>
      </c>
      <c r="AN174" s="26"/>
      <c r="AO174" s="26" t="s">
        <v>4</v>
      </c>
      <c r="AP174" s="175"/>
      <c r="AQ174" s="27"/>
    </row>
    <row r="175" spans="1:43" s="24" customFormat="1" x14ac:dyDescent="0.25">
      <c r="A175" s="197"/>
      <c r="B175" s="197"/>
      <c r="C175" s="197"/>
      <c r="D175" s="197"/>
      <c r="E175" s="197"/>
      <c r="F175" s="197"/>
      <c r="G175" s="197"/>
      <c r="H175" s="198"/>
      <c r="I175" s="176"/>
      <c r="J175" s="80"/>
      <c r="K175" s="80" t="s">
        <v>2</v>
      </c>
      <c r="L175" s="176"/>
      <c r="M175" s="85"/>
      <c r="N175" s="86"/>
      <c r="O175" s="176"/>
      <c r="P175" s="80"/>
      <c r="Q175" s="80" t="s">
        <v>2</v>
      </c>
      <c r="R175" s="206"/>
      <c r="S175" s="87"/>
      <c r="T175" s="86"/>
      <c r="U175" s="176"/>
      <c r="V175" s="80"/>
      <c r="W175" s="80" t="s">
        <v>2</v>
      </c>
      <c r="X175" s="176"/>
      <c r="Y175" s="30"/>
      <c r="Z175" s="31"/>
      <c r="AA175" s="176"/>
      <c r="AB175" s="26"/>
      <c r="AC175" s="26" t="s">
        <v>2</v>
      </c>
      <c r="AD175" s="176"/>
      <c r="AE175" s="30"/>
      <c r="AF175" s="31"/>
      <c r="AG175" s="176"/>
      <c r="AH175" s="26"/>
      <c r="AI175" s="26" t="s">
        <v>2</v>
      </c>
      <c r="AJ175" s="176"/>
      <c r="AK175" s="30"/>
      <c r="AL175" s="31"/>
      <c r="AM175" s="176"/>
      <c r="AN175" s="26"/>
      <c r="AO175" s="26" t="s">
        <v>2</v>
      </c>
      <c r="AP175" s="176"/>
      <c r="AQ175" s="27"/>
    </row>
    <row r="176" spans="1:43" s="24" customFormat="1" ht="42.75" x14ac:dyDescent="0.25">
      <c r="A176" s="197"/>
      <c r="B176" s="197"/>
      <c r="C176" s="197"/>
      <c r="D176" s="197"/>
      <c r="E176" s="197"/>
      <c r="F176" s="197"/>
      <c r="G176" s="197"/>
      <c r="H176" s="198"/>
      <c r="I176" s="25" t="s">
        <v>9</v>
      </c>
      <c r="J176" s="80"/>
      <c r="K176" s="80" t="s">
        <v>10</v>
      </c>
      <c r="L176" s="81"/>
      <c r="M176" s="85"/>
      <c r="N176" s="86"/>
      <c r="O176" s="79" t="s">
        <v>9</v>
      </c>
      <c r="P176" s="80"/>
      <c r="Q176" s="80" t="s">
        <v>10</v>
      </c>
      <c r="R176" s="81"/>
      <c r="S176" s="87"/>
      <c r="T176" s="86"/>
      <c r="U176" s="79" t="s">
        <v>9</v>
      </c>
      <c r="V176" s="80"/>
      <c r="W176" s="80" t="s">
        <v>10</v>
      </c>
      <c r="X176" s="80"/>
      <c r="Y176" s="30"/>
      <c r="Z176" s="31"/>
      <c r="AA176" s="25" t="s">
        <v>9</v>
      </c>
      <c r="AB176" s="26"/>
      <c r="AC176" s="26" t="s">
        <v>10</v>
      </c>
      <c r="AD176" s="26"/>
      <c r="AE176" s="30"/>
      <c r="AF176" s="31"/>
      <c r="AG176" s="25" t="s">
        <v>9</v>
      </c>
      <c r="AH176" s="26"/>
      <c r="AI176" s="26" t="s">
        <v>10</v>
      </c>
      <c r="AJ176" s="26"/>
      <c r="AK176" s="30"/>
      <c r="AL176" s="31"/>
      <c r="AM176" s="25" t="s">
        <v>9</v>
      </c>
      <c r="AN176" s="26"/>
      <c r="AO176" s="26" t="s">
        <v>10</v>
      </c>
      <c r="AP176" s="27"/>
      <c r="AQ176" s="27"/>
    </row>
    <row r="177" spans="1:43" s="24" customFormat="1" ht="28.5" x14ac:dyDescent="0.25">
      <c r="A177" s="197"/>
      <c r="B177" s="197"/>
      <c r="C177" s="197"/>
      <c r="D177" s="197"/>
      <c r="E177" s="197"/>
      <c r="F177" s="197"/>
      <c r="G177" s="197"/>
      <c r="H177" s="198"/>
      <c r="I177" s="25" t="s">
        <v>39</v>
      </c>
      <c r="J177" s="80"/>
      <c r="K177" s="80" t="s">
        <v>10</v>
      </c>
      <c r="L177" s="81"/>
      <c r="M177" s="85"/>
      <c r="N177" s="86"/>
      <c r="O177" s="79" t="s">
        <v>39</v>
      </c>
      <c r="P177" s="80"/>
      <c r="Q177" s="80" t="s">
        <v>10</v>
      </c>
      <c r="R177" s="81"/>
      <c r="S177" s="87"/>
      <c r="T177" s="86"/>
      <c r="U177" s="79" t="s">
        <v>39</v>
      </c>
      <c r="V177" s="80"/>
      <c r="W177" s="80" t="s">
        <v>10</v>
      </c>
      <c r="X177" s="80"/>
      <c r="Y177" s="30"/>
      <c r="Z177" s="31"/>
      <c r="AA177" s="25" t="s">
        <v>39</v>
      </c>
      <c r="AB177" s="26"/>
      <c r="AC177" s="26" t="s">
        <v>10</v>
      </c>
      <c r="AD177" s="26"/>
      <c r="AE177" s="30"/>
      <c r="AF177" s="31"/>
      <c r="AG177" s="25" t="s">
        <v>39</v>
      </c>
      <c r="AH177" s="26"/>
      <c r="AI177" s="26" t="s">
        <v>10</v>
      </c>
      <c r="AJ177" s="26"/>
      <c r="AK177" s="30"/>
      <c r="AL177" s="31"/>
      <c r="AM177" s="25" t="s">
        <v>39</v>
      </c>
      <c r="AN177" s="26"/>
      <c r="AO177" s="26" t="s">
        <v>10</v>
      </c>
      <c r="AP177" s="27"/>
      <c r="AQ177" s="27"/>
    </row>
    <row r="178" spans="1:43" s="24" customFormat="1" ht="42.75" x14ac:dyDescent="0.25">
      <c r="A178" s="197"/>
      <c r="B178" s="197"/>
      <c r="C178" s="197"/>
      <c r="D178" s="197"/>
      <c r="E178" s="197"/>
      <c r="F178" s="197"/>
      <c r="G178" s="197"/>
      <c r="H178" s="198"/>
      <c r="I178" s="25" t="s">
        <v>11</v>
      </c>
      <c r="J178" s="80"/>
      <c r="K178" s="80" t="s">
        <v>12</v>
      </c>
      <c r="L178" s="81"/>
      <c r="M178" s="85"/>
      <c r="N178" s="86"/>
      <c r="O178" s="79" t="s">
        <v>11</v>
      </c>
      <c r="P178" s="80"/>
      <c r="Q178" s="80" t="s">
        <v>12</v>
      </c>
      <c r="R178" s="81"/>
      <c r="S178" s="87"/>
      <c r="T178" s="86"/>
      <c r="U178" s="79" t="s">
        <v>11</v>
      </c>
      <c r="V178" s="80"/>
      <c r="W178" s="80" t="s">
        <v>12</v>
      </c>
      <c r="X178" s="80"/>
      <c r="Y178" s="30"/>
      <c r="Z178" s="31"/>
      <c r="AA178" s="25" t="s">
        <v>11</v>
      </c>
      <c r="AB178" s="26"/>
      <c r="AC178" s="26" t="s">
        <v>12</v>
      </c>
      <c r="AD178" s="26"/>
      <c r="AE178" s="30"/>
      <c r="AF178" s="31"/>
      <c r="AG178" s="25" t="s">
        <v>11</v>
      </c>
      <c r="AH178" s="26"/>
      <c r="AI178" s="26" t="s">
        <v>12</v>
      </c>
      <c r="AJ178" s="26"/>
      <c r="AK178" s="30"/>
      <c r="AL178" s="31"/>
      <c r="AM178" s="25" t="s">
        <v>11</v>
      </c>
      <c r="AN178" s="26"/>
      <c r="AO178" s="26" t="s">
        <v>12</v>
      </c>
      <c r="AP178" s="27"/>
      <c r="AQ178" s="27"/>
    </row>
    <row r="179" spans="1:43" s="24" customFormat="1" x14ac:dyDescent="0.25">
      <c r="A179" s="197"/>
      <c r="B179" s="197"/>
      <c r="C179" s="197"/>
      <c r="D179" s="197"/>
      <c r="E179" s="197"/>
      <c r="F179" s="197"/>
      <c r="G179" s="197"/>
      <c r="H179" s="198"/>
      <c r="I179" s="25" t="s">
        <v>13</v>
      </c>
      <c r="J179" s="80"/>
      <c r="K179" s="80" t="s">
        <v>4</v>
      </c>
      <c r="L179" s="81"/>
      <c r="M179" s="85"/>
      <c r="N179" s="86"/>
      <c r="O179" s="79" t="s">
        <v>13</v>
      </c>
      <c r="P179" s="80"/>
      <c r="Q179" s="80" t="s">
        <v>4</v>
      </c>
      <c r="R179" s="81"/>
      <c r="S179" s="87"/>
      <c r="T179" s="86"/>
      <c r="U179" s="79" t="s">
        <v>13</v>
      </c>
      <c r="V179" s="80"/>
      <c r="W179" s="80" t="s">
        <v>4</v>
      </c>
      <c r="X179" s="80"/>
      <c r="Y179" s="30"/>
      <c r="Z179" s="31"/>
      <c r="AA179" s="25" t="s">
        <v>13</v>
      </c>
      <c r="AB179" s="26"/>
      <c r="AC179" s="26" t="s">
        <v>4</v>
      </c>
      <c r="AD179" s="26"/>
      <c r="AE179" s="30"/>
      <c r="AF179" s="31"/>
      <c r="AG179" s="25" t="s">
        <v>13</v>
      </c>
      <c r="AH179" s="26"/>
      <c r="AI179" s="26" t="s">
        <v>4</v>
      </c>
      <c r="AJ179" s="26"/>
      <c r="AK179" s="30"/>
      <c r="AL179" s="31"/>
      <c r="AM179" s="25" t="s">
        <v>13</v>
      </c>
      <c r="AN179" s="26"/>
      <c r="AO179" s="26" t="s">
        <v>4</v>
      </c>
      <c r="AP179" s="27"/>
      <c r="AQ179" s="27"/>
    </row>
    <row r="180" spans="1:43" s="24" customFormat="1" ht="28.5" x14ac:dyDescent="0.25">
      <c r="A180" s="197"/>
      <c r="B180" s="197"/>
      <c r="C180" s="197"/>
      <c r="D180" s="197"/>
      <c r="E180" s="197"/>
      <c r="F180" s="197"/>
      <c r="G180" s="197"/>
      <c r="H180" s="198"/>
      <c r="I180" s="25" t="s">
        <v>14</v>
      </c>
      <c r="J180" s="80"/>
      <c r="K180" s="80"/>
      <c r="L180" s="81"/>
      <c r="M180" s="85"/>
      <c r="N180" s="86"/>
      <c r="O180" s="79" t="s">
        <v>14</v>
      </c>
      <c r="P180" s="80"/>
      <c r="Q180" s="80"/>
      <c r="R180" s="81"/>
      <c r="S180" s="87"/>
      <c r="T180" s="86"/>
      <c r="U180" s="79" t="s">
        <v>14</v>
      </c>
      <c r="V180" s="80"/>
      <c r="W180" s="80"/>
      <c r="X180" s="80"/>
      <c r="Y180" s="30"/>
      <c r="Z180" s="31"/>
      <c r="AA180" s="25" t="s">
        <v>14</v>
      </c>
      <c r="AB180" s="26"/>
      <c r="AC180" s="26"/>
      <c r="AD180" s="26"/>
      <c r="AE180" s="30"/>
      <c r="AF180" s="31"/>
      <c r="AG180" s="25" t="s">
        <v>14</v>
      </c>
      <c r="AH180" s="26"/>
      <c r="AI180" s="26"/>
      <c r="AJ180" s="26"/>
      <c r="AK180" s="30"/>
      <c r="AL180" s="31"/>
      <c r="AM180" s="25" t="s">
        <v>14</v>
      </c>
      <c r="AN180" s="26"/>
      <c r="AO180" s="26"/>
      <c r="AP180" s="27"/>
      <c r="AQ180" s="27"/>
    </row>
    <row r="181" spans="1:43" s="24" customFormat="1" ht="43.5" thickBot="1" x14ac:dyDescent="0.3">
      <c r="A181" s="197"/>
      <c r="B181" s="197"/>
      <c r="C181" s="197"/>
      <c r="D181" s="197"/>
      <c r="E181" s="197"/>
      <c r="F181" s="197"/>
      <c r="G181" s="197"/>
      <c r="H181" s="198"/>
      <c r="I181" s="25" t="s">
        <v>41</v>
      </c>
      <c r="J181" s="80"/>
      <c r="K181" s="80" t="s">
        <v>12</v>
      </c>
      <c r="L181" s="88"/>
      <c r="M181" s="89"/>
      <c r="N181" s="90"/>
      <c r="O181" s="79" t="s">
        <v>41</v>
      </c>
      <c r="P181" s="80"/>
      <c r="Q181" s="80" t="s">
        <v>12</v>
      </c>
      <c r="R181" s="88"/>
      <c r="S181" s="91"/>
      <c r="T181" s="92"/>
      <c r="U181" s="79" t="s">
        <v>41</v>
      </c>
      <c r="V181" s="80"/>
      <c r="W181" s="80" t="s">
        <v>12</v>
      </c>
      <c r="X181" s="93"/>
      <c r="Y181" s="34"/>
      <c r="Z181" s="32"/>
      <c r="AA181" s="25" t="s">
        <v>41</v>
      </c>
      <c r="AB181" s="26"/>
      <c r="AC181" s="26" t="s">
        <v>12</v>
      </c>
      <c r="AD181" s="33"/>
      <c r="AE181" s="34"/>
      <c r="AF181" s="32"/>
      <c r="AG181" s="25" t="s">
        <v>41</v>
      </c>
      <c r="AH181" s="26"/>
      <c r="AI181" s="26" t="s">
        <v>12</v>
      </c>
      <c r="AJ181" s="33"/>
      <c r="AK181" s="34"/>
      <c r="AL181" s="32"/>
      <c r="AM181" s="25" t="s">
        <v>41</v>
      </c>
      <c r="AN181" s="26"/>
      <c r="AO181" s="26" t="s">
        <v>12</v>
      </c>
      <c r="AP181" s="45"/>
      <c r="AQ181" s="27"/>
    </row>
    <row r="182" spans="1:43" s="24" customFormat="1" x14ac:dyDescent="0.25">
      <c r="A182" s="197"/>
      <c r="B182" s="197"/>
      <c r="C182" s="197"/>
      <c r="D182" s="197"/>
      <c r="E182" s="197"/>
      <c r="F182" s="197"/>
      <c r="G182" s="197"/>
      <c r="H182" s="198"/>
      <c r="I182" s="25" t="s">
        <v>40</v>
      </c>
      <c r="J182" s="26"/>
      <c r="K182" s="26"/>
      <c r="O182" s="25" t="s">
        <v>40</v>
      </c>
      <c r="P182" s="26"/>
      <c r="Q182" s="26"/>
      <c r="U182" s="25" t="s">
        <v>40</v>
      </c>
      <c r="V182" s="26"/>
      <c r="W182" s="26"/>
      <c r="AA182" s="25" t="s">
        <v>40</v>
      </c>
      <c r="AB182" s="26"/>
      <c r="AC182" s="26"/>
      <c r="AG182" s="25" t="s">
        <v>40</v>
      </c>
      <c r="AH182" s="26"/>
      <c r="AI182" s="26"/>
      <c r="AM182" s="25" t="s">
        <v>40</v>
      </c>
      <c r="AN182" s="26"/>
      <c r="AO182" s="26"/>
      <c r="AQ182" s="27"/>
    </row>
  </sheetData>
  <sheetProtection selectLockedCells="1" selectUnlockedCells="1"/>
  <mergeCells count="1740">
    <mergeCell ref="Y11:Y12"/>
    <mergeCell ref="Z11:Z12"/>
    <mergeCell ref="AE11:AE12"/>
    <mergeCell ref="AF11:AF12"/>
    <mergeCell ref="AQ135:AQ136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L135:L136"/>
    <mergeCell ref="M135:M136"/>
    <mergeCell ref="N135:N136"/>
    <mergeCell ref="O135:O136"/>
    <mergeCell ref="R135:R136"/>
    <mergeCell ref="S135:S136"/>
    <mergeCell ref="T135:T136"/>
    <mergeCell ref="U135:U136"/>
    <mergeCell ref="AG135:AG136"/>
    <mergeCell ref="AJ135:AJ136"/>
    <mergeCell ref="AK135:AK136"/>
    <mergeCell ref="AL135:AL136"/>
    <mergeCell ref="AM135:AM136"/>
    <mergeCell ref="AP135:AP136"/>
    <mergeCell ref="AJ161:AJ162"/>
    <mergeCell ref="T161:T162"/>
    <mergeCell ref="AJ157:AJ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AA157:AA158"/>
    <mergeCell ref="U161:U162"/>
    <mergeCell ref="X161:X162"/>
    <mergeCell ref="AA161:AA162"/>
    <mergeCell ref="AD161:AD162"/>
    <mergeCell ref="AE161:AE162"/>
    <mergeCell ref="AF161:AF162"/>
    <mergeCell ref="AF159:AF160"/>
    <mergeCell ref="AB157:AB158"/>
    <mergeCell ref="AC157:AC158"/>
    <mergeCell ref="B157:B158"/>
    <mergeCell ref="C157:C158"/>
    <mergeCell ref="H157:H158"/>
    <mergeCell ref="I157:I158"/>
    <mergeCell ref="L157:L158"/>
    <mergeCell ref="M157:M158"/>
    <mergeCell ref="AG159:AG160"/>
    <mergeCell ref="AG157:AG158"/>
    <mergeCell ref="AH157:AH158"/>
    <mergeCell ref="AI157:AI158"/>
    <mergeCell ref="Q157:Q158"/>
    <mergeCell ref="R157:R158"/>
    <mergeCell ref="X159:X160"/>
    <mergeCell ref="AA159:AA160"/>
    <mergeCell ref="D157:D158"/>
    <mergeCell ref="E157:E158"/>
    <mergeCell ref="X135:X136"/>
    <mergeCell ref="Y135:Y136"/>
    <mergeCell ref="Z135:Z136"/>
    <mergeCell ref="AA135:AA136"/>
    <mergeCell ref="AD135:AD136"/>
    <mergeCell ref="AE135:AE136"/>
    <mergeCell ref="AF135:AF136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H161:H162"/>
    <mergeCell ref="I161:I162"/>
    <mergeCell ref="L161:L162"/>
    <mergeCell ref="M161:M162"/>
    <mergeCell ref="N161:N162"/>
    <mergeCell ref="O161:O162"/>
    <mergeCell ref="R161:R162"/>
    <mergeCell ref="S161:S162"/>
    <mergeCell ref="AE102:AE103"/>
    <mergeCell ref="F157:F158"/>
    <mergeCell ref="G157:G158"/>
    <mergeCell ref="A161:A162"/>
    <mergeCell ref="B161:B162"/>
    <mergeCell ref="C161:C162"/>
    <mergeCell ref="D161:D162"/>
    <mergeCell ref="E161:E162"/>
    <mergeCell ref="F161:F162"/>
    <mergeCell ref="G161:G162"/>
    <mergeCell ref="O114:O115"/>
    <mergeCell ref="O116:O117"/>
    <mergeCell ref="U110:U111"/>
    <mergeCell ref="AQ157:AQ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L159:L160"/>
    <mergeCell ref="M159:M160"/>
    <mergeCell ref="N159:N160"/>
    <mergeCell ref="O159:O160"/>
    <mergeCell ref="R159:R160"/>
    <mergeCell ref="S159:S160"/>
    <mergeCell ref="AD157:AD158"/>
    <mergeCell ref="AE157:AE158"/>
    <mergeCell ref="AF157:AF158"/>
    <mergeCell ref="A157:A158"/>
    <mergeCell ref="AQ100:AQ101"/>
    <mergeCell ref="AM100:AM101"/>
    <mergeCell ref="AL100:AL101"/>
    <mergeCell ref="AK100:AK101"/>
    <mergeCell ref="Y100:Y101"/>
    <mergeCell ref="Z100:Z101"/>
    <mergeCell ref="AA100:AA101"/>
    <mergeCell ref="AD100:AD101"/>
    <mergeCell ref="AE100:AE101"/>
    <mergeCell ref="AF100:AF101"/>
    <mergeCell ref="AG100:AG101"/>
    <mergeCell ref="AK102:AK103"/>
    <mergeCell ref="R102:R103"/>
    <mergeCell ref="R104:R105"/>
    <mergeCell ref="AE104:AE105"/>
    <mergeCell ref="AF102:AF103"/>
    <mergeCell ref="AF104:AF105"/>
    <mergeCell ref="AG102:AG103"/>
    <mergeCell ref="AG104:AG105"/>
    <mergeCell ref="AJ102:AJ103"/>
    <mergeCell ref="AJ104:AJ105"/>
    <mergeCell ref="AG114:AG115"/>
    <mergeCell ref="AG116:AG117"/>
    <mergeCell ref="AL102:AL103"/>
    <mergeCell ref="AM102:AM103"/>
    <mergeCell ref="AK104:AK105"/>
    <mergeCell ref="AL104:AL105"/>
    <mergeCell ref="AM104:AM105"/>
    <mergeCell ref="AP102:AP103"/>
    <mergeCell ref="AP104:AP105"/>
    <mergeCell ref="N104:N105"/>
    <mergeCell ref="O102:O103"/>
    <mergeCell ref="O104:O105"/>
    <mergeCell ref="AQ104:AQ105"/>
    <mergeCell ref="AQ102:AQ103"/>
    <mergeCell ref="S100:S101"/>
    <mergeCell ref="S102:S103"/>
    <mergeCell ref="S104:S105"/>
    <mergeCell ref="T100:T101"/>
    <mergeCell ref="T102:T103"/>
    <mergeCell ref="T104:T105"/>
    <mergeCell ref="U100:U101"/>
    <mergeCell ref="U102:U103"/>
    <mergeCell ref="U104:U105"/>
    <mergeCell ref="N102:N103"/>
    <mergeCell ref="X102:X103"/>
    <mergeCell ref="X104:X105"/>
    <mergeCell ref="Y102:Y103"/>
    <mergeCell ref="Z102:Z103"/>
    <mergeCell ref="Y104:Y105"/>
    <mergeCell ref="Z104:Z105"/>
    <mergeCell ref="AA102:AA103"/>
    <mergeCell ref="AA104:AA105"/>
    <mergeCell ref="AD102:AD103"/>
    <mergeCell ref="AD104:AD105"/>
    <mergeCell ref="A91:A92"/>
    <mergeCell ref="B91:B92"/>
    <mergeCell ref="C91:C92"/>
    <mergeCell ref="D91:D92"/>
    <mergeCell ref="E91:E92"/>
    <mergeCell ref="F91:F92"/>
    <mergeCell ref="C104:C105"/>
    <mergeCell ref="D102:D103"/>
    <mergeCell ref="D104:D105"/>
    <mergeCell ref="E102:E103"/>
    <mergeCell ref="F102:F103"/>
    <mergeCell ref="E104:E105"/>
    <mergeCell ref="F104:F105"/>
    <mergeCell ref="G102:G103"/>
    <mergeCell ref="H102:H103"/>
    <mergeCell ref="M91:M92"/>
    <mergeCell ref="I102:I103"/>
    <mergeCell ref="G104:G105"/>
    <mergeCell ref="H104:H105"/>
    <mergeCell ref="I104:I105"/>
    <mergeCell ref="L102:L103"/>
    <mergeCell ref="L104:L105"/>
    <mergeCell ref="M102:M103"/>
    <mergeCell ref="M104:M105"/>
    <mergeCell ref="A104:A105"/>
    <mergeCell ref="B102:B103"/>
    <mergeCell ref="B104:B105"/>
    <mergeCell ref="C102:C103"/>
    <mergeCell ref="AQ95:AQ96"/>
    <mergeCell ref="AM95:AM96"/>
    <mergeCell ref="AK95:AK96"/>
    <mergeCell ref="AL95:AL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L97:L98"/>
    <mergeCell ref="M97:M98"/>
    <mergeCell ref="N97:N98"/>
    <mergeCell ref="O97:O98"/>
    <mergeCell ref="R97:R98"/>
    <mergeCell ref="S97:S98"/>
    <mergeCell ref="T97:T98"/>
    <mergeCell ref="U97:U98"/>
    <mergeCell ref="X97:X98"/>
    <mergeCell ref="Y97:Y98"/>
    <mergeCell ref="Z97:Z98"/>
    <mergeCell ref="AM97:AM98"/>
    <mergeCell ref="AP97:AP98"/>
    <mergeCell ref="AQ97:AQ98"/>
    <mergeCell ref="AG97:AG98"/>
    <mergeCell ref="AK97:AK98"/>
    <mergeCell ref="AL97:AL98"/>
    <mergeCell ref="N91:N92"/>
    <mergeCell ref="O91:O92"/>
    <mergeCell ref="R91:R92"/>
    <mergeCell ref="S91:S92"/>
    <mergeCell ref="T91:T92"/>
    <mergeCell ref="U91:U92"/>
    <mergeCell ref="AG84:AG85"/>
    <mergeCell ref="AG86:AG87"/>
    <mergeCell ref="AG88:AG89"/>
    <mergeCell ref="AP78:AP79"/>
    <mergeCell ref="AP80:AP81"/>
    <mergeCell ref="AP86:AP87"/>
    <mergeCell ref="AK91:AK92"/>
    <mergeCell ref="AM91:AM92"/>
    <mergeCell ref="AL91:AL92"/>
    <mergeCell ref="AP91:AP92"/>
    <mergeCell ref="AK78:AK79"/>
    <mergeCell ref="AL78:AL79"/>
    <mergeCell ref="AM78:AM79"/>
    <mergeCell ref="Y78:Y79"/>
    <mergeCell ref="Z78:Z79"/>
    <mergeCell ref="S84:S85"/>
    <mergeCell ref="R88:R89"/>
    <mergeCell ref="S88:S89"/>
    <mergeCell ref="T88:T89"/>
    <mergeCell ref="U88:U89"/>
    <mergeCell ref="X80:X81"/>
    <mergeCell ref="X91:X92"/>
    <mergeCell ref="Y91:Y92"/>
    <mergeCell ref="AF86:AF87"/>
    <mergeCell ref="AE88:AE89"/>
    <mergeCell ref="AF88:AF89"/>
    <mergeCell ref="AQ82:AQ83"/>
    <mergeCell ref="AM82:AM83"/>
    <mergeCell ref="AK72:AK73"/>
    <mergeCell ref="AL72:AL73"/>
    <mergeCell ref="AM72:AM73"/>
    <mergeCell ref="AQ72:AQ73"/>
    <mergeCell ref="AK74:AK75"/>
    <mergeCell ref="AL74:AL75"/>
    <mergeCell ref="AK76:AK77"/>
    <mergeCell ref="AL76:AL77"/>
    <mergeCell ref="AM76:AM77"/>
    <mergeCell ref="AQ76:AQ77"/>
    <mergeCell ref="AQ91:AQ92"/>
    <mergeCell ref="AQ93:AQ94"/>
    <mergeCell ref="AK93:AK94"/>
    <mergeCell ref="AL93:AL94"/>
    <mergeCell ref="AM93:AM94"/>
    <mergeCell ref="AQ88:AQ89"/>
    <mergeCell ref="AK88:AK89"/>
    <mergeCell ref="AL88:AL89"/>
    <mergeCell ref="AM88:AM89"/>
    <mergeCell ref="AK84:AK85"/>
    <mergeCell ref="AL84:AL85"/>
    <mergeCell ref="AM84:AM85"/>
    <mergeCell ref="AQ84:AQ85"/>
    <mergeCell ref="AP84:AP85"/>
    <mergeCell ref="AK86:AK87"/>
    <mergeCell ref="AL86:AL87"/>
    <mergeCell ref="AM86:AM87"/>
    <mergeCell ref="AQ86:AQ87"/>
    <mergeCell ref="AQ66:AQ67"/>
    <mergeCell ref="AQ68:AQ69"/>
    <mergeCell ref="AM68:AM69"/>
    <mergeCell ref="AL68:AL69"/>
    <mergeCell ref="AK68:AK69"/>
    <mergeCell ref="AK70:AK71"/>
    <mergeCell ref="AL70:AL71"/>
    <mergeCell ref="AM70:AM71"/>
    <mergeCell ref="AQ70:AQ71"/>
    <mergeCell ref="AP66:AP67"/>
    <mergeCell ref="AP68:AP69"/>
    <mergeCell ref="AP70:AP71"/>
    <mergeCell ref="AP72:AP73"/>
    <mergeCell ref="AP76:AP77"/>
    <mergeCell ref="AQ78:AQ79"/>
    <mergeCell ref="AQ80:AQ81"/>
    <mergeCell ref="AM80:AM81"/>
    <mergeCell ref="AL80:AL81"/>
    <mergeCell ref="AK80:AK81"/>
    <mergeCell ref="AQ60:AQ61"/>
    <mergeCell ref="AQ62:AQ63"/>
    <mergeCell ref="AK62:AK63"/>
    <mergeCell ref="AL62:AL63"/>
    <mergeCell ref="AM62:AM63"/>
    <mergeCell ref="AQ64:AQ65"/>
    <mergeCell ref="AM64:AM65"/>
    <mergeCell ref="AL64:AL65"/>
    <mergeCell ref="AK64:AK65"/>
    <mergeCell ref="AG56:AG57"/>
    <mergeCell ref="AJ56:AJ57"/>
    <mergeCell ref="AK56:AK57"/>
    <mergeCell ref="AL56:AL57"/>
    <mergeCell ref="AM56:AM57"/>
    <mergeCell ref="AP56:AP57"/>
    <mergeCell ref="AQ56:AQ57"/>
    <mergeCell ref="AK58:AK59"/>
    <mergeCell ref="AL58:AL59"/>
    <mergeCell ref="AM58:AM59"/>
    <mergeCell ref="AQ58:AQ59"/>
    <mergeCell ref="AG58:AG59"/>
    <mergeCell ref="AG60:AG61"/>
    <mergeCell ref="AG64:AG65"/>
    <mergeCell ref="AP60:AP61"/>
    <mergeCell ref="AP62:AP63"/>
    <mergeCell ref="AP64:AP65"/>
    <mergeCell ref="AP43:AP44"/>
    <mergeCell ref="AQ43:AQ44"/>
    <mergeCell ref="AK45:AK46"/>
    <mergeCell ref="AL45:AL46"/>
    <mergeCell ref="AM45:AM46"/>
    <mergeCell ref="AQ45:AQ46"/>
    <mergeCell ref="AQ33:AQ34"/>
    <mergeCell ref="AK33:AK34"/>
    <mergeCell ref="AL33:AL34"/>
    <mergeCell ref="AM33:AM34"/>
    <mergeCell ref="AK37:AK38"/>
    <mergeCell ref="AL37:AL38"/>
    <mergeCell ref="AQ53:AQ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L56:L57"/>
    <mergeCell ref="M56:M57"/>
    <mergeCell ref="N56:N57"/>
    <mergeCell ref="O56:O57"/>
    <mergeCell ref="R56:R57"/>
    <mergeCell ref="S56:S57"/>
    <mergeCell ref="T56:T57"/>
    <mergeCell ref="U56:U57"/>
    <mergeCell ref="X56:X57"/>
    <mergeCell ref="Y56:Y57"/>
    <mergeCell ref="AM19:AM20"/>
    <mergeCell ref="AK21:AK22"/>
    <mergeCell ref="AL21:AL22"/>
    <mergeCell ref="AM21:AM22"/>
    <mergeCell ref="M23:M26"/>
    <mergeCell ref="N23:N26"/>
    <mergeCell ref="O23:O26"/>
    <mergeCell ref="R23:R26"/>
    <mergeCell ref="Y23:Y26"/>
    <mergeCell ref="Z23:Z26"/>
    <mergeCell ref="AA23:AA26"/>
    <mergeCell ref="AB23:AB24"/>
    <mergeCell ref="AQ37:AQ38"/>
    <mergeCell ref="AQ39:AQ40"/>
    <mergeCell ref="AQ47:AQ48"/>
    <mergeCell ref="AQ49:AQ50"/>
    <mergeCell ref="AQ51:AQ52"/>
    <mergeCell ref="AK47:AK48"/>
    <mergeCell ref="AL47:AL48"/>
    <mergeCell ref="AM47:AM48"/>
    <mergeCell ref="AK49:AK50"/>
    <mergeCell ref="AL49:AL50"/>
    <mergeCell ref="AM49:AM50"/>
    <mergeCell ref="AK51:AK52"/>
    <mergeCell ref="AL51:AL52"/>
    <mergeCell ref="AM51:AM52"/>
    <mergeCell ref="AL29:AL30"/>
    <mergeCell ref="AM29:AM30"/>
    <mergeCell ref="AK31:AK32"/>
    <mergeCell ref="AK43:AK44"/>
    <mergeCell ref="AL43:AL44"/>
    <mergeCell ref="AM43:AM44"/>
    <mergeCell ref="Y80:Y81"/>
    <mergeCell ref="Z80:Z81"/>
    <mergeCell ref="Z91:Z92"/>
    <mergeCell ref="AA88:AA89"/>
    <mergeCell ref="Y88:Y89"/>
    <mergeCell ref="Z88:Z89"/>
    <mergeCell ref="Y84:Y85"/>
    <mergeCell ref="Z84:Z85"/>
    <mergeCell ref="AM37:AM38"/>
    <mergeCell ref="AP37:AP38"/>
    <mergeCell ref="AK39:AK40"/>
    <mergeCell ref="AL39:AL40"/>
    <mergeCell ref="AM39:AM40"/>
    <mergeCell ref="AP39:AP40"/>
    <mergeCell ref="AJ39:AJ40"/>
    <mergeCell ref="AL53:AL54"/>
    <mergeCell ref="AM53:AM54"/>
    <mergeCell ref="AK60:AK61"/>
    <mergeCell ref="AL60:AL61"/>
    <mergeCell ref="AM60:AM61"/>
    <mergeCell ref="AK66:AK67"/>
    <mergeCell ref="AL66:AL67"/>
    <mergeCell ref="AM66:AM67"/>
    <mergeCell ref="AK82:AK83"/>
    <mergeCell ref="AL82:AL83"/>
    <mergeCell ref="AP82:AP83"/>
    <mergeCell ref="Y62:Y63"/>
    <mergeCell ref="Z62:Z63"/>
    <mergeCell ref="AA62:AA63"/>
    <mergeCell ref="AD62:AD63"/>
    <mergeCell ref="AE62:AE63"/>
    <mergeCell ref="AF62:AF63"/>
    <mergeCell ref="AQ21:AQ22"/>
    <mergeCell ref="AL23:AL26"/>
    <mergeCell ref="AH23:AH24"/>
    <mergeCell ref="Y95:Y96"/>
    <mergeCell ref="Z95:Z96"/>
    <mergeCell ref="AA95:AA96"/>
    <mergeCell ref="AD95:AD96"/>
    <mergeCell ref="AE95:AE96"/>
    <mergeCell ref="AF95:AF96"/>
    <mergeCell ref="AG95:AG96"/>
    <mergeCell ref="AK41:AK42"/>
    <mergeCell ref="AL41:AL42"/>
    <mergeCell ref="AM41:AM42"/>
    <mergeCell ref="AQ41:AQ42"/>
    <mergeCell ref="AQ31:AQ32"/>
    <mergeCell ref="AQ29:AQ30"/>
    <mergeCell ref="AQ27:AQ28"/>
    <mergeCell ref="AQ23:AQ26"/>
    <mergeCell ref="AN25:AN26"/>
    <mergeCell ref="AO25:AO26"/>
    <mergeCell ref="AK27:AK28"/>
    <mergeCell ref="AL27:AL28"/>
    <mergeCell ref="AM27:AM28"/>
    <mergeCell ref="AK29:AK30"/>
    <mergeCell ref="AE31:AE32"/>
    <mergeCell ref="AF31:AF32"/>
    <mergeCell ref="Y31:Y32"/>
    <mergeCell ref="Z31:Z32"/>
    <mergeCell ref="AA31:AA32"/>
    <mergeCell ref="AD31:AD32"/>
    <mergeCell ref="Y33:Y34"/>
    <mergeCell ref="Z33:Z34"/>
    <mergeCell ref="AE82:AE83"/>
    <mergeCell ref="AF82:AF83"/>
    <mergeCell ref="AE80:AE81"/>
    <mergeCell ref="AF80:AF81"/>
    <mergeCell ref="AA70:AA71"/>
    <mergeCell ref="AA72:AA73"/>
    <mergeCell ref="AA76:AA77"/>
    <mergeCell ref="AD97:AD98"/>
    <mergeCell ref="AE97:AE98"/>
    <mergeCell ref="AE53:AE54"/>
    <mergeCell ref="AF53:AF54"/>
    <mergeCell ref="AF66:AF67"/>
    <mergeCell ref="Y64:Y65"/>
    <mergeCell ref="AF97:AF98"/>
    <mergeCell ref="AA91:AA92"/>
    <mergeCell ref="AD91:AD92"/>
    <mergeCell ref="AE91:AE92"/>
    <mergeCell ref="AF91:AF92"/>
    <mergeCell ref="AA97:AA98"/>
    <mergeCell ref="AD84:AD85"/>
    <mergeCell ref="AD86:AD87"/>
    <mergeCell ref="AD88:AD89"/>
    <mergeCell ref="AD80:AD81"/>
    <mergeCell ref="AD82:AD83"/>
    <mergeCell ref="AE86:AE87"/>
    <mergeCell ref="Z64:Z65"/>
    <mergeCell ref="AA64:AA65"/>
    <mergeCell ref="AD64:AD65"/>
    <mergeCell ref="AE64:AE65"/>
    <mergeCell ref="AF64:AF65"/>
    <mergeCell ref="AE78:AE79"/>
    <mergeCell ref="AF78:AF79"/>
    <mergeCell ref="AK15:AK16"/>
    <mergeCell ref="AA33:AA34"/>
    <mergeCell ref="AD33:AD34"/>
    <mergeCell ref="AK53:AK54"/>
    <mergeCell ref="AG49:AG50"/>
    <mergeCell ref="AG51:AG52"/>
    <mergeCell ref="AG53:AG54"/>
    <mergeCell ref="AE47:AE48"/>
    <mergeCell ref="Y45:Y46"/>
    <mergeCell ref="Z45:Z46"/>
    <mergeCell ref="AA45:AA46"/>
    <mergeCell ref="AD45:AD46"/>
    <mergeCell ref="AE45:AE46"/>
    <mergeCell ref="AF45:AF46"/>
    <mergeCell ref="AG45:AG46"/>
    <mergeCell ref="AJ37:AJ38"/>
    <mergeCell ref="AL15:AL16"/>
    <mergeCell ref="AK17:AK18"/>
    <mergeCell ref="AL17:AL18"/>
    <mergeCell ref="AK19:AK20"/>
    <mergeCell ref="AL19:AL20"/>
    <mergeCell ref="AI23:AI24"/>
    <mergeCell ref="AH25:AH26"/>
    <mergeCell ref="AI25:AI26"/>
    <mergeCell ref="AJ23:AJ26"/>
    <mergeCell ref="AK23:AK26"/>
    <mergeCell ref="AE39:AE40"/>
    <mergeCell ref="AF39:AF40"/>
    <mergeCell ref="AA51:AA52"/>
    <mergeCell ref="Z51:Z52"/>
    <mergeCell ref="Y51:Y52"/>
    <mergeCell ref="Y49:Y50"/>
    <mergeCell ref="Z49:Z50"/>
    <mergeCell ref="Y47:Y48"/>
    <mergeCell ref="Z47:Z48"/>
    <mergeCell ref="Y41:Y42"/>
    <mergeCell ref="Z41:Z42"/>
    <mergeCell ref="Y53:Y54"/>
    <mergeCell ref="Z53:Z54"/>
    <mergeCell ref="AA53:AA54"/>
    <mergeCell ref="AD53:AD54"/>
    <mergeCell ref="Y66:Y67"/>
    <mergeCell ref="Z66:Z67"/>
    <mergeCell ref="AA66:AA67"/>
    <mergeCell ref="AD66:AD67"/>
    <mergeCell ref="AE66:AE67"/>
    <mergeCell ref="AF58:AF59"/>
    <mergeCell ref="Y60:Y61"/>
    <mergeCell ref="Z60:Z61"/>
    <mergeCell ref="AA60:AA61"/>
    <mergeCell ref="AD60:AD61"/>
    <mergeCell ref="Z56:Z57"/>
    <mergeCell ref="AA56:AA57"/>
    <mergeCell ref="AD56:AD57"/>
    <mergeCell ref="AE56:AE57"/>
    <mergeCell ref="AF56:AF57"/>
    <mergeCell ref="AG78:AG79"/>
    <mergeCell ref="AE60:AE61"/>
    <mergeCell ref="AF60:AF61"/>
    <mergeCell ref="Y93:Y94"/>
    <mergeCell ref="Z93:Z94"/>
    <mergeCell ref="AA93:AA94"/>
    <mergeCell ref="AD93:AD94"/>
    <mergeCell ref="AE93:AE94"/>
    <mergeCell ref="AF93:AF94"/>
    <mergeCell ref="AE84:AE85"/>
    <mergeCell ref="AF84:AF85"/>
    <mergeCell ref="AA84:AA85"/>
    <mergeCell ref="Y86:Y87"/>
    <mergeCell ref="Z86:Z87"/>
    <mergeCell ref="AA86:AA87"/>
    <mergeCell ref="AD68:AD69"/>
    <mergeCell ref="AD70:AD71"/>
    <mergeCell ref="AD72:AD73"/>
    <mergeCell ref="AD76:AD77"/>
    <mergeCell ref="AD78:AD79"/>
    <mergeCell ref="AE70:AE71"/>
    <mergeCell ref="AF70:AF71"/>
    <mergeCell ref="AG70:AG71"/>
    <mergeCell ref="AE72:AE73"/>
    <mergeCell ref="AF72:AF73"/>
    <mergeCell ref="AG72:AG73"/>
    <mergeCell ref="AE76:AE77"/>
    <mergeCell ref="AF76:AF77"/>
    <mergeCell ref="AG76:AG77"/>
    <mergeCell ref="Z72:Z73"/>
    <mergeCell ref="Y70:Y71"/>
    <mergeCell ref="Z70:Z71"/>
    <mergeCell ref="Y68:Y69"/>
    <mergeCell ref="Z68:Z69"/>
    <mergeCell ref="AA68:AA69"/>
    <mergeCell ref="Y76:Y77"/>
    <mergeCell ref="Z76:Z77"/>
    <mergeCell ref="O47:O48"/>
    <mergeCell ref="R47:R48"/>
    <mergeCell ref="S47:S48"/>
    <mergeCell ref="T47:T48"/>
    <mergeCell ref="U47:U48"/>
    <mergeCell ref="X47:X48"/>
    <mergeCell ref="AA47:AA48"/>
    <mergeCell ref="AD47:AD48"/>
    <mergeCell ref="A84:A85"/>
    <mergeCell ref="B84:B85"/>
    <mergeCell ref="C82:C83"/>
    <mergeCell ref="C84:C85"/>
    <mergeCell ref="D82:D83"/>
    <mergeCell ref="D84:D85"/>
    <mergeCell ref="E82:E83"/>
    <mergeCell ref="E84:E85"/>
    <mergeCell ref="F82:F83"/>
    <mergeCell ref="F84:F85"/>
    <mergeCell ref="G82:G83"/>
    <mergeCell ref="H82:H83"/>
    <mergeCell ref="G84:G85"/>
    <mergeCell ref="H84:H85"/>
    <mergeCell ref="I82:I83"/>
    <mergeCell ref="I84:I85"/>
    <mergeCell ref="L82:L83"/>
    <mergeCell ref="L84:L85"/>
    <mergeCell ref="M84:M85"/>
    <mergeCell ref="N84:N85"/>
    <mergeCell ref="O82:O83"/>
    <mergeCell ref="O84:O85"/>
    <mergeCell ref="R82:R83"/>
    <mergeCell ref="R84:R85"/>
    <mergeCell ref="N82:N83"/>
    <mergeCell ref="AA78:AA79"/>
    <mergeCell ref="AA80:AA81"/>
    <mergeCell ref="AG80:AG81"/>
    <mergeCell ref="AA82:AA83"/>
    <mergeCell ref="AG82:AG83"/>
    <mergeCell ref="AJ82:AJ83"/>
    <mergeCell ref="AA49:AA50"/>
    <mergeCell ref="AD49:AD50"/>
    <mergeCell ref="AE49:AE50"/>
    <mergeCell ref="AF49:AF50"/>
    <mergeCell ref="AF51:AF52"/>
    <mergeCell ref="AE51:AE52"/>
    <mergeCell ref="AD51:AD52"/>
    <mergeCell ref="Y72:Y73"/>
    <mergeCell ref="S82:S83"/>
    <mergeCell ref="T82:T83"/>
    <mergeCell ref="U82:U83"/>
    <mergeCell ref="X82:X83"/>
    <mergeCell ref="Y82:Y83"/>
    <mergeCell ref="Z82:Z83"/>
    <mergeCell ref="Y58:Y59"/>
    <mergeCell ref="Z58:Z59"/>
    <mergeCell ref="AA58:AA59"/>
    <mergeCell ref="AD58:AD59"/>
    <mergeCell ref="AE58:AE59"/>
    <mergeCell ref="S74:S75"/>
    <mergeCell ref="AG66:AG67"/>
    <mergeCell ref="AG62:AG63"/>
    <mergeCell ref="AE68:AE69"/>
    <mergeCell ref="AF68:AF69"/>
    <mergeCell ref="AG68:AG69"/>
    <mergeCell ref="AA41:AA42"/>
    <mergeCell ref="AD41:AD42"/>
    <mergeCell ref="AD43:AD44"/>
    <mergeCell ref="AE37:AE38"/>
    <mergeCell ref="AF37:AF38"/>
    <mergeCell ref="AG39:AG40"/>
    <mergeCell ref="AE41:AE42"/>
    <mergeCell ref="AF41:AF42"/>
    <mergeCell ref="AG41:AG42"/>
    <mergeCell ref="AE43:AE44"/>
    <mergeCell ref="AF43:AF44"/>
    <mergeCell ref="AG43:AG44"/>
    <mergeCell ref="AF47:AF48"/>
    <mergeCell ref="AG47:AG48"/>
    <mergeCell ref="AA43:AA44"/>
    <mergeCell ref="AE15:AE16"/>
    <mergeCell ref="AF15:AF16"/>
    <mergeCell ref="AG15:AG16"/>
    <mergeCell ref="AE33:AE34"/>
    <mergeCell ref="AF33:AF34"/>
    <mergeCell ref="AG33:AG34"/>
    <mergeCell ref="AD23:AD26"/>
    <mergeCell ref="AC25:AC26"/>
    <mergeCell ref="AC23:AC24"/>
    <mergeCell ref="AB25:AB26"/>
    <mergeCell ref="B43:B44"/>
    <mergeCell ref="C43:C44"/>
    <mergeCell ref="D43:D44"/>
    <mergeCell ref="E43:E44"/>
    <mergeCell ref="F43:F44"/>
    <mergeCell ref="G43:G44"/>
    <mergeCell ref="H43:H44"/>
    <mergeCell ref="I43:I44"/>
    <mergeCell ref="L43:L44"/>
    <mergeCell ref="M43:M44"/>
    <mergeCell ref="N43:N44"/>
    <mergeCell ref="O43:O44"/>
    <mergeCell ref="R43:R44"/>
    <mergeCell ref="S43:S44"/>
    <mergeCell ref="T43:T44"/>
    <mergeCell ref="U43:U44"/>
    <mergeCell ref="X43:X44"/>
    <mergeCell ref="AG31:AG32"/>
    <mergeCell ref="AE29:AE30"/>
    <mergeCell ref="AF29:AF30"/>
    <mergeCell ref="AG29:AG30"/>
    <mergeCell ref="AE27:AE28"/>
    <mergeCell ref="AF27:AF28"/>
    <mergeCell ref="AG27:AG28"/>
    <mergeCell ref="AE17:AE18"/>
    <mergeCell ref="I33:I34"/>
    <mergeCell ref="AF17:AF18"/>
    <mergeCell ref="AE19:AE20"/>
    <mergeCell ref="AF19:AF20"/>
    <mergeCell ref="AE21:AE22"/>
    <mergeCell ref="AF21:AF22"/>
    <mergeCell ref="AG17:AG18"/>
    <mergeCell ref="AG19:AG20"/>
    <mergeCell ref="AG21:AG22"/>
    <mergeCell ref="AE23:AE26"/>
    <mergeCell ref="AF23:AF26"/>
    <mergeCell ref="AG23:AG26"/>
    <mergeCell ref="Z29:Z30"/>
    <mergeCell ref="AA29:AA30"/>
    <mergeCell ref="N27:N28"/>
    <mergeCell ref="O27:O28"/>
    <mergeCell ref="R27:R28"/>
    <mergeCell ref="S27:S28"/>
    <mergeCell ref="T27:T28"/>
    <mergeCell ref="U27:U28"/>
    <mergeCell ref="U17:U18"/>
    <mergeCell ref="X21:X22"/>
    <mergeCell ref="M31:M32"/>
    <mergeCell ref="N31:N32"/>
    <mergeCell ref="U31:U32"/>
    <mergeCell ref="U23:U24"/>
    <mergeCell ref="X23:X24"/>
    <mergeCell ref="T25:T26"/>
    <mergeCell ref="U25:U26"/>
    <mergeCell ref="S37:S38"/>
    <mergeCell ref="T37:T38"/>
    <mergeCell ref="S39:S40"/>
    <mergeCell ref="T39:T40"/>
    <mergeCell ref="U37:U38"/>
    <mergeCell ref="U39:U40"/>
    <mergeCell ref="X37:X38"/>
    <mergeCell ref="X39:X40"/>
    <mergeCell ref="Y37:Y38"/>
    <mergeCell ref="Y39:Y40"/>
    <mergeCell ref="X29:X30"/>
    <mergeCell ref="AD7:AD8"/>
    <mergeCell ref="AE7:AE8"/>
    <mergeCell ref="O39:O40"/>
    <mergeCell ref="AD29:AD30"/>
    <mergeCell ref="Y15:Y16"/>
    <mergeCell ref="Z15:Z16"/>
    <mergeCell ref="AA15:AA16"/>
    <mergeCell ref="AD15:AD16"/>
    <mergeCell ref="Y17:Y18"/>
    <mergeCell ref="Z17:Z18"/>
    <mergeCell ref="AA17:AA18"/>
    <mergeCell ref="AD17:AD18"/>
    <mergeCell ref="AD19:AD20"/>
    <mergeCell ref="Y21:Y22"/>
    <mergeCell ref="Z21:Z22"/>
    <mergeCell ref="AA21:AA22"/>
    <mergeCell ref="AD21:AD22"/>
    <mergeCell ref="Y27:Y28"/>
    <mergeCell ref="Z27:Z28"/>
    <mergeCell ref="AA27:AA28"/>
    <mergeCell ref="AD27:AD28"/>
    <mergeCell ref="R39:R40"/>
    <mergeCell ref="O37:O38"/>
    <mergeCell ref="R37:R38"/>
    <mergeCell ref="Y29:Y30"/>
    <mergeCell ref="AG7:AG8"/>
    <mergeCell ref="AK7:AK8"/>
    <mergeCell ref="AL7:AL8"/>
    <mergeCell ref="AM7:AM8"/>
    <mergeCell ref="AQ7:AQ8"/>
    <mergeCell ref="Y13:Y14"/>
    <mergeCell ref="Z13:Z14"/>
    <mergeCell ref="AA13:AA14"/>
    <mergeCell ref="AD13:AD14"/>
    <mergeCell ref="AP7:AP8"/>
    <mergeCell ref="AP9:AP10"/>
    <mergeCell ref="AP11:AP12"/>
    <mergeCell ref="AP13:AP14"/>
    <mergeCell ref="AG9:AG10"/>
    <mergeCell ref="AG11:AG12"/>
    <mergeCell ref="AE13:AE14"/>
    <mergeCell ref="AF13:AF14"/>
    <mergeCell ref="AG13:AG14"/>
    <mergeCell ref="AK9:AK10"/>
    <mergeCell ref="AL9:AL10"/>
    <mergeCell ref="AK11:AK12"/>
    <mergeCell ref="Y7:Y8"/>
    <mergeCell ref="Z7:Z8"/>
    <mergeCell ref="AA7:AA8"/>
    <mergeCell ref="O31:O32"/>
    <mergeCell ref="R31:R32"/>
    <mergeCell ref="S31:S32"/>
    <mergeCell ref="T31:T32"/>
    <mergeCell ref="N86:N87"/>
    <mergeCell ref="O86:O87"/>
    <mergeCell ref="AF7:AF8"/>
    <mergeCell ref="AQ74:AQ75"/>
    <mergeCell ref="AB74:AB75"/>
    <mergeCell ref="AC74:AC75"/>
    <mergeCell ref="AD74:AD75"/>
    <mergeCell ref="AE74:AE75"/>
    <mergeCell ref="AF74:AF75"/>
    <mergeCell ref="AG74:AG75"/>
    <mergeCell ref="AJ74:AJ75"/>
    <mergeCell ref="AM74:AM75"/>
    <mergeCell ref="AP74:AP75"/>
    <mergeCell ref="T74:T75"/>
    <mergeCell ref="U74:U75"/>
    <mergeCell ref="X74:X75"/>
    <mergeCell ref="Y74:Y75"/>
    <mergeCell ref="R74:R75"/>
    <mergeCell ref="Y19:Y20"/>
    <mergeCell ref="Z19:Z20"/>
    <mergeCell ref="AA19:AA20"/>
    <mergeCell ref="Z74:Z75"/>
    <mergeCell ref="AA74:AA75"/>
    <mergeCell ref="X62:X63"/>
    <mergeCell ref="X64:X65"/>
    <mergeCell ref="X58:X59"/>
    <mergeCell ref="X49:X50"/>
    <mergeCell ref="X51:X52"/>
    <mergeCell ref="X41:X42"/>
    <mergeCell ref="S45:S46"/>
    <mergeCell ref="T45:T46"/>
    <mergeCell ref="U45:U46"/>
    <mergeCell ref="H74:H75"/>
    <mergeCell ref="G74:G75"/>
    <mergeCell ref="F74:F75"/>
    <mergeCell ref="E74:E75"/>
    <mergeCell ref="D74:D75"/>
    <mergeCell ref="A102:A103"/>
    <mergeCell ref="D100:D101"/>
    <mergeCell ref="E100:E101"/>
    <mergeCell ref="F100:F101"/>
    <mergeCell ref="G100:G101"/>
    <mergeCell ref="M100:M101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93:A94"/>
    <mergeCell ref="L86:L87"/>
    <mergeCell ref="M86:M87"/>
    <mergeCell ref="A82:A83"/>
    <mergeCell ref="B82:B83"/>
    <mergeCell ref="M82:M83"/>
    <mergeCell ref="B74:B75"/>
    <mergeCell ref="A74:A75"/>
    <mergeCell ref="G91:G92"/>
    <mergeCell ref="H91:H92"/>
    <mergeCell ref="I91:I92"/>
    <mergeCell ref="L91:L92"/>
    <mergeCell ref="N100:N101"/>
    <mergeCell ref="O100:O101"/>
    <mergeCell ref="R100:R101"/>
    <mergeCell ref="H100:H101"/>
    <mergeCell ref="I100:I101"/>
    <mergeCell ref="U95:U96"/>
    <mergeCell ref="X95:X96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L95:L96"/>
    <mergeCell ref="M95:M96"/>
    <mergeCell ref="N95:N96"/>
    <mergeCell ref="O95:O96"/>
    <mergeCell ref="R95:R96"/>
    <mergeCell ref="S95:S96"/>
    <mergeCell ref="T95:T96"/>
    <mergeCell ref="X100:X101"/>
    <mergeCell ref="L100:L101"/>
    <mergeCell ref="A100:A101"/>
    <mergeCell ref="B100:B101"/>
    <mergeCell ref="C100:C101"/>
    <mergeCell ref="X76:X77"/>
    <mergeCell ref="X78:X79"/>
    <mergeCell ref="S76:S77"/>
    <mergeCell ref="T76:T77"/>
    <mergeCell ref="U76:U77"/>
    <mergeCell ref="B93:B94"/>
    <mergeCell ref="C93:C94"/>
    <mergeCell ref="D93:D94"/>
    <mergeCell ref="E93:E94"/>
    <mergeCell ref="F93:F94"/>
    <mergeCell ref="G93:G94"/>
    <mergeCell ref="H93:H94"/>
    <mergeCell ref="I93:I94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T84:T85"/>
    <mergeCell ref="R86:R87"/>
    <mergeCell ref="X86:X87"/>
    <mergeCell ref="U86:U87"/>
    <mergeCell ref="T86:T87"/>
    <mergeCell ref="S86:S87"/>
    <mergeCell ref="X88:X89"/>
    <mergeCell ref="L88:L89"/>
    <mergeCell ref="M88:M89"/>
    <mergeCell ref="N88:N89"/>
    <mergeCell ref="O88:O89"/>
    <mergeCell ref="U84:U85"/>
    <mergeCell ref="X84:X85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L80:L81"/>
    <mergeCell ref="M80:M81"/>
    <mergeCell ref="N80:N81"/>
    <mergeCell ref="O80:O81"/>
    <mergeCell ref="R80:R81"/>
    <mergeCell ref="S80:S81"/>
    <mergeCell ref="T80:T81"/>
    <mergeCell ref="U80:U81"/>
    <mergeCell ref="L78:L79"/>
    <mergeCell ref="M78:M79"/>
    <mergeCell ref="N78:N79"/>
    <mergeCell ref="O78:O79"/>
    <mergeCell ref="R78:R79"/>
    <mergeCell ref="S78:S79"/>
    <mergeCell ref="T78:T79"/>
    <mergeCell ref="U78:U79"/>
    <mergeCell ref="X70:X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L72:L73"/>
    <mergeCell ref="M72:M73"/>
    <mergeCell ref="N72:N73"/>
    <mergeCell ref="O72:O73"/>
    <mergeCell ref="R72:R73"/>
    <mergeCell ref="S72:S73"/>
    <mergeCell ref="T72:T73"/>
    <mergeCell ref="U72:U73"/>
    <mergeCell ref="X72:X73"/>
    <mergeCell ref="A70:A71"/>
    <mergeCell ref="A76:A77"/>
    <mergeCell ref="F76:F77"/>
    <mergeCell ref="G76:G77"/>
    <mergeCell ref="H76:H77"/>
    <mergeCell ref="I76:I77"/>
    <mergeCell ref="L76:L77"/>
    <mergeCell ref="M76:M77"/>
    <mergeCell ref="N76:N77"/>
    <mergeCell ref="O76:O77"/>
    <mergeCell ref="R76:R77"/>
    <mergeCell ref="U68:U69"/>
    <mergeCell ref="B70:B71"/>
    <mergeCell ref="C70:C71"/>
    <mergeCell ref="D70:D71"/>
    <mergeCell ref="E70:E71"/>
    <mergeCell ref="F70:F71"/>
    <mergeCell ref="G70:G71"/>
    <mergeCell ref="H70:H71"/>
    <mergeCell ref="I70:I71"/>
    <mergeCell ref="L70:L71"/>
    <mergeCell ref="M70:M71"/>
    <mergeCell ref="N70:N71"/>
    <mergeCell ref="O70:O71"/>
    <mergeCell ref="R70:R71"/>
    <mergeCell ref="S70:S71"/>
    <mergeCell ref="T70:T71"/>
    <mergeCell ref="U70:U71"/>
    <mergeCell ref="B76:B77"/>
    <mergeCell ref="C76:C77"/>
    <mergeCell ref="D76:D77"/>
    <mergeCell ref="E76:E77"/>
    <mergeCell ref="C74:C75"/>
    <mergeCell ref="O74:O75"/>
    <mergeCell ref="N74:N75"/>
    <mergeCell ref="M74:M75"/>
    <mergeCell ref="L74:L75"/>
    <mergeCell ref="K74:K75"/>
    <mergeCell ref="J74:J75"/>
    <mergeCell ref="I74:I75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L68:L69"/>
    <mergeCell ref="M68:M69"/>
    <mergeCell ref="N68:N69"/>
    <mergeCell ref="O68:O69"/>
    <mergeCell ref="R68:R69"/>
    <mergeCell ref="S68:S69"/>
    <mergeCell ref="T68:T6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L66:L67"/>
    <mergeCell ref="M66:M67"/>
    <mergeCell ref="N66:N67"/>
    <mergeCell ref="O66:O67"/>
    <mergeCell ref="R66:R67"/>
    <mergeCell ref="S66:S67"/>
    <mergeCell ref="T66:T6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L64:L65"/>
    <mergeCell ref="M64:M65"/>
    <mergeCell ref="N64:N65"/>
    <mergeCell ref="O64:O65"/>
    <mergeCell ref="R64:R65"/>
    <mergeCell ref="S64:S65"/>
    <mergeCell ref="T64:T65"/>
    <mergeCell ref="U64:U65"/>
    <mergeCell ref="G60:G61"/>
    <mergeCell ref="H60:H61"/>
    <mergeCell ref="T62:T63"/>
    <mergeCell ref="U62:U63"/>
    <mergeCell ref="I60:I61"/>
    <mergeCell ref="L60:L61"/>
    <mergeCell ref="O60:O61"/>
    <mergeCell ref="R60:R61"/>
    <mergeCell ref="U60:U61"/>
    <mergeCell ref="T60:T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S60:S61"/>
    <mergeCell ref="U66:U67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L62:L63"/>
    <mergeCell ref="M62:M63"/>
    <mergeCell ref="N62:N63"/>
    <mergeCell ref="O62:O63"/>
    <mergeCell ref="R62:R63"/>
    <mergeCell ref="S62:S63"/>
    <mergeCell ref="L58:L59"/>
    <mergeCell ref="M58:M59"/>
    <mergeCell ref="N58:N59"/>
    <mergeCell ref="O58:O59"/>
    <mergeCell ref="R58:R59"/>
    <mergeCell ref="S58:S59"/>
    <mergeCell ref="T58:T59"/>
    <mergeCell ref="U58:U59"/>
    <mergeCell ref="A60:A61"/>
    <mergeCell ref="B60:B61"/>
    <mergeCell ref="C60:C61"/>
    <mergeCell ref="D60:D61"/>
    <mergeCell ref="E60:E61"/>
    <mergeCell ref="F60:F61"/>
    <mergeCell ref="U51:U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L53:L54"/>
    <mergeCell ref="M53:M54"/>
    <mergeCell ref="N53:N54"/>
    <mergeCell ref="O53:O54"/>
    <mergeCell ref="R53:R54"/>
    <mergeCell ref="U53:U54"/>
    <mergeCell ref="T53:T54"/>
    <mergeCell ref="S53:S54"/>
    <mergeCell ref="L49:L50"/>
    <mergeCell ref="M49:M50"/>
    <mergeCell ref="N49:N50"/>
    <mergeCell ref="O49:O50"/>
    <mergeCell ref="R49:R50"/>
    <mergeCell ref="S49:S50"/>
    <mergeCell ref="T49:T50"/>
    <mergeCell ref="U49:U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L51:L52"/>
    <mergeCell ref="M51:M52"/>
    <mergeCell ref="N51:N52"/>
    <mergeCell ref="O51:O52"/>
    <mergeCell ref="R51:R52"/>
    <mergeCell ref="S51:S52"/>
    <mergeCell ref="T51:T52"/>
    <mergeCell ref="A49:A50"/>
    <mergeCell ref="B49:B50"/>
    <mergeCell ref="C49:C50"/>
    <mergeCell ref="D49:D50"/>
    <mergeCell ref="E49:E50"/>
    <mergeCell ref="F49:F50"/>
    <mergeCell ref="G49:G50"/>
    <mergeCell ref="H49:H50"/>
    <mergeCell ref="A33:A34"/>
    <mergeCell ref="B33:B34"/>
    <mergeCell ref="C33:C34"/>
    <mergeCell ref="D33:D34"/>
    <mergeCell ref="E33:E34"/>
    <mergeCell ref="F33:F34"/>
    <mergeCell ref="G33:G34"/>
    <mergeCell ref="H33:H34"/>
    <mergeCell ref="I49:I50"/>
    <mergeCell ref="I47:I48"/>
    <mergeCell ref="L47:L48"/>
    <mergeCell ref="M47:M48"/>
    <mergeCell ref="N47:N48"/>
    <mergeCell ref="X45:X46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L41:L42"/>
    <mergeCell ref="M41:M42"/>
    <mergeCell ref="N41:N42"/>
    <mergeCell ref="O41:O42"/>
    <mergeCell ref="R41:R42"/>
    <mergeCell ref="S41:S42"/>
    <mergeCell ref="T41:T42"/>
    <mergeCell ref="U41:U42"/>
    <mergeCell ref="A45:A46"/>
    <mergeCell ref="A47:A48"/>
    <mergeCell ref="B47:B48"/>
    <mergeCell ref="C47:C48"/>
    <mergeCell ref="D47:D48"/>
    <mergeCell ref="E47:E48"/>
    <mergeCell ref="F47:F48"/>
    <mergeCell ref="G47:G48"/>
    <mergeCell ref="H47:H48"/>
    <mergeCell ref="G37:G38"/>
    <mergeCell ref="H37:H38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G39:G40"/>
    <mergeCell ref="B45:B46"/>
    <mergeCell ref="C45:C46"/>
    <mergeCell ref="D45:D46"/>
    <mergeCell ref="E45:E46"/>
    <mergeCell ref="F45:F46"/>
    <mergeCell ref="G45:G46"/>
    <mergeCell ref="H45:H46"/>
    <mergeCell ref="H39:H40"/>
    <mergeCell ref="A43:A44"/>
    <mergeCell ref="L45:L46"/>
    <mergeCell ref="M45:M46"/>
    <mergeCell ref="N45:N46"/>
    <mergeCell ref="O45:O46"/>
    <mergeCell ref="R45:R46"/>
    <mergeCell ref="X31:X32"/>
    <mergeCell ref="L33:L34"/>
    <mergeCell ref="M33:M34"/>
    <mergeCell ref="N33:N34"/>
    <mergeCell ref="O33:O34"/>
    <mergeCell ref="R33:R34"/>
    <mergeCell ref="S33:S34"/>
    <mergeCell ref="T33:T34"/>
    <mergeCell ref="U33:U34"/>
    <mergeCell ref="X33:X34"/>
    <mergeCell ref="I37:I38"/>
    <mergeCell ref="L29:L30"/>
    <mergeCell ref="M29:M30"/>
    <mergeCell ref="N29:N30"/>
    <mergeCell ref="O29:O30"/>
    <mergeCell ref="R29:R30"/>
    <mergeCell ref="S29:S30"/>
    <mergeCell ref="T29:T30"/>
    <mergeCell ref="U29:U30"/>
    <mergeCell ref="I45:I46"/>
    <mergeCell ref="I39:I40"/>
    <mergeCell ref="M37:M38"/>
    <mergeCell ref="N37:N38"/>
    <mergeCell ref="M39:M40"/>
    <mergeCell ref="L37:L38"/>
    <mergeCell ref="L39:L40"/>
    <mergeCell ref="N39:N4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A17:A18"/>
    <mergeCell ref="X27:X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M19:M20"/>
    <mergeCell ref="N19:N20"/>
    <mergeCell ref="O19:O20"/>
    <mergeCell ref="M21:M22"/>
    <mergeCell ref="N21:N22"/>
    <mergeCell ref="O21:O22"/>
    <mergeCell ref="O17:O18"/>
    <mergeCell ref="B21:B22"/>
    <mergeCell ref="C21:C22"/>
    <mergeCell ref="D21:D22"/>
    <mergeCell ref="E21:E22"/>
    <mergeCell ref="F21:F22"/>
    <mergeCell ref="G21:G22"/>
    <mergeCell ref="H21:H22"/>
    <mergeCell ref="I21:I22"/>
    <mergeCell ref="L21:L22"/>
    <mergeCell ref="G19:G20"/>
    <mergeCell ref="H19:H20"/>
    <mergeCell ref="I19:I20"/>
    <mergeCell ref="L19:L20"/>
    <mergeCell ref="A23:A26"/>
    <mergeCell ref="B23:B26"/>
    <mergeCell ref="C23:C26"/>
    <mergeCell ref="D23:D26"/>
    <mergeCell ref="E23:E26"/>
    <mergeCell ref="F23:F26"/>
    <mergeCell ref="S13:S14"/>
    <mergeCell ref="T13:T14"/>
    <mergeCell ref="H17:H18"/>
    <mergeCell ref="I17:I18"/>
    <mergeCell ref="O13:O14"/>
    <mergeCell ref="D17:D18"/>
    <mergeCell ref="E17:E18"/>
    <mergeCell ref="F17:F18"/>
    <mergeCell ref="G17:G18"/>
    <mergeCell ref="L23:L26"/>
    <mergeCell ref="J25:J26"/>
    <mergeCell ref="K25:K26"/>
    <mergeCell ref="P23:P25"/>
    <mergeCell ref="Q23:Q25"/>
    <mergeCell ref="S23:S24"/>
    <mergeCell ref="T23:T24"/>
    <mergeCell ref="S25:S26"/>
    <mergeCell ref="X15:X16"/>
    <mergeCell ref="L17:L18"/>
    <mergeCell ref="M17:M18"/>
    <mergeCell ref="N17:N18"/>
    <mergeCell ref="X17:X18"/>
    <mergeCell ref="R19:R20"/>
    <mergeCell ref="S19:S20"/>
    <mergeCell ref="T19:T20"/>
    <mergeCell ref="U19:U20"/>
    <mergeCell ref="L15:L16"/>
    <mergeCell ref="M15:M16"/>
    <mergeCell ref="N15:N16"/>
    <mergeCell ref="O15:O16"/>
    <mergeCell ref="R15:R16"/>
    <mergeCell ref="S15:S16"/>
    <mergeCell ref="T15:T16"/>
    <mergeCell ref="U15:U16"/>
    <mergeCell ref="X13:X14"/>
    <mergeCell ref="U13:U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E19:E20"/>
    <mergeCell ref="F19:F20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B17:B18"/>
    <mergeCell ref="C17:C18"/>
    <mergeCell ref="X11:X12"/>
    <mergeCell ref="M13:M14"/>
    <mergeCell ref="O118:O119"/>
    <mergeCell ref="R118:R119"/>
    <mergeCell ref="U118:U119"/>
    <mergeCell ref="A9:A10"/>
    <mergeCell ref="B9:B10"/>
    <mergeCell ref="C9:C10"/>
    <mergeCell ref="D9:D10"/>
    <mergeCell ref="E9:E10"/>
    <mergeCell ref="F9:F10"/>
    <mergeCell ref="G9:G10"/>
    <mergeCell ref="H9:H10"/>
    <mergeCell ref="L27:L28"/>
    <mergeCell ref="M27:M28"/>
    <mergeCell ref="X19:X20"/>
    <mergeCell ref="R21:R22"/>
    <mergeCell ref="S21:S22"/>
    <mergeCell ref="T21:T22"/>
    <mergeCell ref="U21:U22"/>
    <mergeCell ref="R17:R18"/>
    <mergeCell ref="S17:S18"/>
    <mergeCell ref="T17:T18"/>
    <mergeCell ref="A11:A12"/>
    <mergeCell ref="X9:X10"/>
    <mergeCell ref="U9:U10"/>
    <mergeCell ref="A21:A22"/>
    <mergeCell ref="A19:A20"/>
    <mergeCell ref="B19:B20"/>
    <mergeCell ref="C19:C20"/>
    <mergeCell ref="D19:D20"/>
    <mergeCell ref="S9:S10"/>
    <mergeCell ref="L9:L10"/>
    <mergeCell ref="E7:E8"/>
    <mergeCell ref="S11:S12"/>
    <mergeCell ref="T11:T12"/>
    <mergeCell ref="U11:U12"/>
    <mergeCell ref="I9:I10"/>
    <mergeCell ref="L7:L8"/>
    <mergeCell ref="M7:M8"/>
    <mergeCell ref="N7:N8"/>
    <mergeCell ref="O7:O8"/>
    <mergeCell ref="P7:P8"/>
    <mergeCell ref="Q7:Q8"/>
    <mergeCell ref="R7:R8"/>
    <mergeCell ref="U7:U8"/>
    <mergeCell ref="G7:G8"/>
    <mergeCell ref="L11:L12"/>
    <mergeCell ref="M11:M12"/>
    <mergeCell ref="N11:N12"/>
    <mergeCell ref="O11:O12"/>
    <mergeCell ref="R11:R12"/>
    <mergeCell ref="I118:I119"/>
    <mergeCell ref="L118:L119"/>
    <mergeCell ref="A7:A8"/>
    <mergeCell ref="F7:F8"/>
    <mergeCell ref="T7:T8"/>
    <mergeCell ref="S7:S8"/>
    <mergeCell ref="I7:I8"/>
    <mergeCell ref="H7:H8"/>
    <mergeCell ref="X7:X8"/>
    <mergeCell ref="L13:L14"/>
    <mergeCell ref="N13:N14"/>
    <mergeCell ref="B7:B8"/>
    <mergeCell ref="C7:C8"/>
    <mergeCell ref="D7:D8"/>
    <mergeCell ref="A108:D108"/>
    <mergeCell ref="I110:I111"/>
    <mergeCell ref="I112:I113"/>
    <mergeCell ref="I114:I115"/>
    <mergeCell ref="I116:I117"/>
    <mergeCell ref="O110:O111"/>
    <mergeCell ref="O112:O113"/>
    <mergeCell ref="T9:T10"/>
    <mergeCell ref="R9:R10"/>
    <mergeCell ref="O9:O10"/>
    <mergeCell ref="N9:N10"/>
    <mergeCell ref="M9:M10"/>
    <mergeCell ref="X112:X113"/>
    <mergeCell ref="G23:G26"/>
    <mergeCell ref="H23:H26"/>
    <mergeCell ref="I23:I26"/>
    <mergeCell ref="J23:J24"/>
    <mergeCell ref="K23:K24"/>
    <mergeCell ref="AM110:AM111"/>
    <mergeCell ref="AM112:AM113"/>
    <mergeCell ref="AM114:AM115"/>
    <mergeCell ref="AM116:AM117"/>
    <mergeCell ref="AA110:AA111"/>
    <mergeCell ref="AA112:AA113"/>
    <mergeCell ref="AA114:AA115"/>
    <mergeCell ref="AA116:AA117"/>
    <mergeCell ref="AG110:AG111"/>
    <mergeCell ref="AG37:AG38"/>
    <mergeCell ref="AJ84:AJ85"/>
    <mergeCell ref="AJ97:AJ98"/>
    <mergeCell ref="AP118:AP119"/>
    <mergeCell ref="AM118:AM119"/>
    <mergeCell ref="X118:X119"/>
    <mergeCell ref="AA118:AA119"/>
    <mergeCell ref="AD118:AD119"/>
    <mergeCell ref="AG118:AG119"/>
    <mergeCell ref="AJ118:AJ119"/>
    <mergeCell ref="X53:X54"/>
    <mergeCell ref="X60:X61"/>
    <mergeCell ref="X66:X67"/>
    <mergeCell ref="X68:X69"/>
    <mergeCell ref="X93:X94"/>
    <mergeCell ref="Z37:Z38"/>
    <mergeCell ref="Z39:Z40"/>
    <mergeCell ref="AA37:AA38"/>
    <mergeCell ref="AA39:AA40"/>
    <mergeCell ref="AD37:AD38"/>
    <mergeCell ref="AD39:AD40"/>
    <mergeCell ref="Y43:Y44"/>
    <mergeCell ref="Z43:Z44"/>
    <mergeCell ref="AJ78:AJ79"/>
    <mergeCell ref="AJ76:AJ77"/>
    <mergeCell ref="AJ80:AJ81"/>
    <mergeCell ref="AJ86:AJ87"/>
    <mergeCell ref="AJ88:AJ89"/>
    <mergeCell ref="AJ95:AJ96"/>
    <mergeCell ref="AJ93:AJ94"/>
    <mergeCell ref="AJ91:AJ92"/>
    <mergeCell ref="AJ60:AJ61"/>
    <mergeCell ref="AJ64:AJ65"/>
    <mergeCell ref="AJ62:AJ63"/>
    <mergeCell ref="AJ66:AJ67"/>
    <mergeCell ref="AJ13:AJ14"/>
    <mergeCell ref="AJ27:AJ28"/>
    <mergeCell ref="AJ15:AJ16"/>
    <mergeCell ref="AJ17:AJ18"/>
    <mergeCell ref="AJ19:AJ20"/>
    <mergeCell ref="AJ21:AJ22"/>
    <mergeCell ref="AJ41:AJ42"/>
    <mergeCell ref="AJ29:AJ30"/>
    <mergeCell ref="AJ31:AJ32"/>
    <mergeCell ref="AJ33:AJ34"/>
    <mergeCell ref="AJ45:AJ46"/>
    <mergeCell ref="AJ49:AJ50"/>
    <mergeCell ref="AJ51:AJ52"/>
    <mergeCell ref="AJ47:AJ48"/>
    <mergeCell ref="AJ43:AJ44"/>
    <mergeCell ref="AP15:AP16"/>
    <mergeCell ref="AP17:AP18"/>
    <mergeCell ref="AP19:AP20"/>
    <mergeCell ref="AP21:AP22"/>
    <mergeCell ref="AJ7:AJ8"/>
    <mergeCell ref="AJ9:AJ10"/>
    <mergeCell ref="AJ11:AJ12"/>
    <mergeCell ref="AJ53:AJ54"/>
    <mergeCell ref="AJ58:AJ59"/>
    <mergeCell ref="AM9:AM10"/>
    <mergeCell ref="AP45:AP46"/>
    <mergeCell ref="AP47:AP48"/>
    <mergeCell ref="AM11:AM12"/>
    <mergeCell ref="AM13:AM14"/>
    <mergeCell ref="AM15:AM16"/>
    <mergeCell ref="AM17:AM18"/>
    <mergeCell ref="AL31:AL32"/>
    <mergeCell ref="AM31:AM32"/>
    <mergeCell ref="AM23:AM26"/>
    <mergeCell ref="AN23:AN24"/>
    <mergeCell ref="AO23:AO24"/>
    <mergeCell ref="AL11:AL12"/>
    <mergeCell ref="AK13:AK14"/>
    <mergeCell ref="AL13:AL14"/>
    <mergeCell ref="AP23:AP26"/>
    <mergeCell ref="AP49:AP50"/>
    <mergeCell ref="AP51:AP52"/>
    <mergeCell ref="AP53:AP54"/>
    <mergeCell ref="AP58:AP59"/>
    <mergeCell ref="AP27:AP28"/>
    <mergeCell ref="AP29:AP30"/>
    <mergeCell ref="AP31:AP32"/>
    <mergeCell ref="AP33:AP34"/>
    <mergeCell ref="AP41:AP42"/>
    <mergeCell ref="AP88:AP89"/>
    <mergeCell ref="AP93:AP94"/>
    <mergeCell ref="AP95:AP96"/>
    <mergeCell ref="AP100:AP101"/>
    <mergeCell ref="AJ100:AJ101"/>
    <mergeCell ref="AG112:AG113"/>
    <mergeCell ref="AG93:AG94"/>
    <mergeCell ref="AG91:AG92"/>
    <mergeCell ref="L93:L94"/>
    <mergeCell ref="M93:M94"/>
    <mergeCell ref="N93:N94"/>
    <mergeCell ref="O93:O94"/>
    <mergeCell ref="R93:R94"/>
    <mergeCell ref="S93:S94"/>
    <mergeCell ref="T93:T94"/>
    <mergeCell ref="U93:U94"/>
    <mergeCell ref="AJ68:AJ69"/>
    <mergeCell ref="AJ70:AJ71"/>
    <mergeCell ref="AJ72:AJ73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A131:A132"/>
    <mergeCell ref="B131:B132"/>
    <mergeCell ref="C131:C132"/>
    <mergeCell ref="D131:D132"/>
    <mergeCell ref="E131:E132"/>
    <mergeCell ref="F131:F132"/>
    <mergeCell ref="I131:I132"/>
    <mergeCell ref="A139:H155"/>
    <mergeCell ref="A129:A130"/>
    <mergeCell ref="B129:B130"/>
    <mergeCell ref="C129:C130"/>
    <mergeCell ref="D129:D130"/>
    <mergeCell ref="E129:E130"/>
    <mergeCell ref="F129:F130"/>
    <mergeCell ref="I129:I130"/>
    <mergeCell ref="N157:N158"/>
    <mergeCell ref="O157:O158"/>
    <mergeCell ref="P157:P158"/>
    <mergeCell ref="I172:I173"/>
    <mergeCell ref="O166:O167"/>
    <mergeCell ref="O168:O169"/>
    <mergeCell ref="O170:O171"/>
    <mergeCell ref="O172:O173"/>
    <mergeCell ref="I166:I167"/>
    <mergeCell ref="I168:I169"/>
    <mergeCell ref="U166:U167"/>
    <mergeCell ref="U168:U169"/>
    <mergeCell ref="AG166:AG167"/>
    <mergeCell ref="AG168:AG169"/>
    <mergeCell ref="AA141:AA142"/>
    <mergeCell ref="AA143:AA144"/>
    <mergeCell ref="AA145:AA146"/>
    <mergeCell ref="AG170:AG171"/>
    <mergeCell ref="AG172:AG173"/>
    <mergeCell ref="T159:T160"/>
    <mergeCell ref="U159:U160"/>
    <mergeCell ref="A1:AP1"/>
    <mergeCell ref="AK2:AP2"/>
    <mergeCell ref="G3:H3"/>
    <mergeCell ref="I3:I4"/>
    <mergeCell ref="J3:K3"/>
    <mergeCell ref="AE3:AF3"/>
    <mergeCell ref="AG3:AG4"/>
    <mergeCell ref="AH3:AI3"/>
    <mergeCell ref="U3:U4"/>
    <mergeCell ref="V3:W3"/>
    <mergeCell ref="Y3:Z3"/>
    <mergeCell ref="AA3:AA4"/>
    <mergeCell ref="AB3:AC3"/>
    <mergeCell ref="M3:N3"/>
    <mergeCell ref="O3:O4"/>
    <mergeCell ref="P3:Q3"/>
    <mergeCell ref="A2:A4"/>
    <mergeCell ref="C2:C4"/>
    <mergeCell ref="E2:F3"/>
    <mergeCell ref="G2:L2"/>
    <mergeCell ref="M2:R2"/>
    <mergeCell ref="S2:X2"/>
    <mergeCell ref="Y2:AD2"/>
    <mergeCell ref="AE2:AJ2"/>
    <mergeCell ref="L174:L175"/>
    <mergeCell ref="AG147:AG148"/>
    <mergeCell ref="AJ147:AJ148"/>
    <mergeCell ref="AM147:AM148"/>
    <mergeCell ref="AP147:AP148"/>
    <mergeCell ref="O174:O175"/>
    <mergeCell ref="R174:R175"/>
    <mergeCell ref="AA166:AA167"/>
    <mergeCell ref="AA168:AA169"/>
    <mergeCell ref="U174:U175"/>
    <mergeCell ref="B2:B4"/>
    <mergeCell ref="D2:D4"/>
    <mergeCell ref="AK3:AL3"/>
    <mergeCell ref="S3:T3"/>
    <mergeCell ref="AM3:AM4"/>
    <mergeCell ref="AN3:AO3"/>
    <mergeCell ref="AA170:AA171"/>
    <mergeCell ref="AA172:AA173"/>
    <mergeCell ref="I170:I171"/>
    <mergeCell ref="AQ2:AQ4"/>
    <mergeCell ref="A156:AQ156"/>
    <mergeCell ref="A127:AQ127"/>
    <mergeCell ref="A138:D138"/>
    <mergeCell ref="I147:I148"/>
    <mergeCell ref="L147:L148"/>
    <mergeCell ref="I139:I140"/>
    <mergeCell ref="O139:O140"/>
    <mergeCell ref="U139:U140"/>
    <mergeCell ref="AA139:AA140"/>
    <mergeCell ref="AM139:AM140"/>
    <mergeCell ref="O147:O148"/>
    <mergeCell ref="R147:R148"/>
    <mergeCell ref="U147:U148"/>
    <mergeCell ref="X147:X148"/>
    <mergeCell ref="AA147:AA148"/>
    <mergeCell ref="AD147:AD148"/>
    <mergeCell ref="AG174:AG175"/>
    <mergeCell ref="AJ174:AJ175"/>
    <mergeCell ref="AM174:AM175"/>
    <mergeCell ref="AP174:AP175"/>
    <mergeCell ref="U170:U171"/>
    <mergeCell ref="U172:U173"/>
    <mergeCell ref="AM170:AM171"/>
    <mergeCell ref="AM172:AM173"/>
    <mergeCell ref="AG139:AG140"/>
    <mergeCell ref="AG141:AG142"/>
    <mergeCell ref="AG143:AG144"/>
    <mergeCell ref="AG145:AG146"/>
    <mergeCell ref="AM141:AM142"/>
    <mergeCell ref="AM143:AM144"/>
    <mergeCell ref="AM145:AM146"/>
    <mergeCell ref="AK157:AK158"/>
    <mergeCell ref="AL157:AL158"/>
    <mergeCell ref="AM157:AM158"/>
    <mergeCell ref="AN157:AN158"/>
    <mergeCell ref="AO157:AO158"/>
    <mergeCell ref="AP157:AP158"/>
    <mergeCell ref="AJ159:AJ160"/>
    <mergeCell ref="AM166:AM167"/>
    <mergeCell ref="AM168:AM169"/>
    <mergeCell ref="AD159:AD160"/>
    <mergeCell ref="AE159:AE160"/>
    <mergeCell ref="AG161:AG162"/>
    <mergeCell ref="A128:AP128"/>
    <mergeCell ref="A165:D165"/>
    <mergeCell ref="I141:I142"/>
    <mergeCell ref="X25:X26"/>
    <mergeCell ref="A110:H126"/>
    <mergeCell ref="U112:U113"/>
    <mergeCell ref="U114:U115"/>
    <mergeCell ref="U116:U117"/>
    <mergeCell ref="B31:B32"/>
    <mergeCell ref="C31:C32"/>
    <mergeCell ref="D31:D32"/>
    <mergeCell ref="E31:E32"/>
    <mergeCell ref="F31:F32"/>
    <mergeCell ref="G31:G32"/>
    <mergeCell ref="H31:H32"/>
    <mergeCell ref="I31:I32"/>
    <mergeCell ref="L31:L32"/>
    <mergeCell ref="AD9:AD10"/>
    <mergeCell ref="AD11:AD12"/>
    <mergeCell ref="X174:X175"/>
    <mergeCell ref="AA174:AA175"/>
    <mergeCell ref="AD174:AD175"/>
    <mergeCell ref="A166:H182"/>
    <mergeCell ref="I143:I144"/>
    <mergeCell ref="I145:I146"/>
    <mergeCell ref="O141:O142"/>
    <mergeCell ref="O143:O144"/>
    <mergeCell ref="O145:O146"/>
    <mergeCell ref="U141:U142"/>
    <mergeCell ref="U143:U144"/>
    <mergeCell ref="U145:U146"/>
    <mergeCell ref="I174:I175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8" scale="2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 1</vt:lpstr>
      <vt:lpstr>'Таблица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ShudegovSA</cp:lastModifiedBy>
  <cp:lastPrinted>2018-08-07T19:09:00Z</cp:lastPrinted>
  <dcterms:created xsi:type="dcterms:W3CDTF">2018-08-07T10:42:28Z</dcterms:created>
  <dcterms:modified xsi:type="dcterms:W3CDTF">2018-11-20T12:24:41Z</dcterms:modified>
</cp:coreProperties>
</file>